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tabRatio="643" activeTab="0"/>
  </bookViews>
  <sheets>
    <sheet name="SEKTÖRLERE GÖRE 2017" sheetId="1" r:id="rId1"/>
    <sheet name="ORTAK ALIM" sheetId="2" r:id="rId2"/>
    <sheet name="İÇME SUYU" sheetId="3" r:id="rId3"/>
    <sheet name="SANAT YAPISI" sheetId="4" r:id="rId4"/>
    <sheet name="I. KAT ASFALT" sheetId="5" r:id="rId5"/>
    <sheet name="ATIK SU ARITMA" sheetId="6" r:id="rId6"/>
  </sheets>
  <definedNames>
    <definedName name="_GoBack" localSheetId="2">'İÇME SUYU'!$I$62</definedName>
  </definedNames>
  <calcPr fullCalcOnLoad="1"/>
</workbook>
</file>

<file path=xl/sharedStrings.xml><?xml version="1.0" encoding="utf-8"?>
<sst xmlns="http://schemas.openxmlformats.org/spreadsheetml/2006/main" count="491" uniqueCount="273">
  <si>
    <t>İLÇELER</t>
  </si>
  <si>
    <t>MERKEZ</t>
  </si>
  <si>
    <t>GÖYNÜCEK</t>
  </si>
  <si>
    <t>GÜMÜŞHACIKÖY</t>
  </si>
  <si>
    <t>HAMAMÖZÜ</t>
  </si>
  <si>
    <t>MERZİFON</t>
  </si>
  <si>
    <t>SULUOVA</t>
  </si>
  <si>
    <t>TAŞOVA</t>
  </si>
  <si>
    <t>ÖZEL İDARE</t>
  </si>
  <si>
    <t>TOPLAM</t>
  </si>
  <si>
    <t>GENEL TOPLAM</t>
  </si>
  <si>
    <t>T O P L A M</t>
  </si>
  <si>
    <t>S.NO</t>
  </si>
  <si>
    <t>İLÇESİ</t>
  </si>
  <si>
    <t>KONTROL KESİM NO</t>
  </si>
  <si>
    <t>KÖYYOLU TANIMI</t>
  </si>
  <si>
    <t>YARARL. KÖYLER</t>
  </si>
  <si>
    <t>YARARL. NÜFUS</t>
  </si>
  <si>
    <t>TEKLİF
(km)</t>
  </si>
  <si>
    <t>TUTAR</t>
  </si>
  <si>
    <t>AÇIKLAMALAR</t>
  </si>
  <si>
    <t>Yassıçal</t>
  </si>
  <si>
    <t>Değirmendere</t>
  </si>
  <si>
    <t>Yassıkışla</t>
  </si>
  <si>
    <t>Yeşiltepe</t>
  </si>
  <si>
    <t>Oğulbağı</t>
  </si>
  <si>
    <t>Saluca</t>
  </si>
  <si>
    <t>Yüzbey</t>
  </si>
  <si>
    <t>Harmanağılı</t>
  </si>
  <si>
    <t>Uzunoba</t>
  </si>
  <si>
    <t>Kolay</t>
  </si>
  <si>
    <t>S. No.</t>
  </si>
  <si>
    <t>İlçe Adı</t>
  </si>
  <si>
    <t>Köyün Adı</t>
  </si>
  <si>
    <t>Nüfus</t>
  </si>
  <si>
    <t>Adet</t>
  </si>
  <si>
    <t>Tutarı</t>
  </si>
  <si>
    <t>Açıklama</t>
  </si>
  <si>
    <t>"</t>
  </si>
  <si>
    <t>Göynücek</t>
  </si>
  <si>
    <t>Toplam</t>
  </si>
  <si>
    <t>G.Hacıköy</t>
  </si>
  <si>
    <t>Merzifon</t>
  </si>
  <si>
    <t>Suluova</t>
  </si>
  <si>
    <t>Taşova</t>
  </si>
  <si>
    <t>Genel Toplam</t>
  </si>
  <si>
    <t>Yeni Tesis</t>
  </si>
  <si>
    <t>Tesis Geliş</t>
  </si>
  <si>
    <t>YOL ÖDENEĞİ</t>
  </si>
  <si>
    <t>BİRLİKLERDE KALAN ÖDENEK</t>
  </si>
  <si>
    <t>TOPLAM YOL</t>
  </si>
  <si>
    <t>KALAN</t>
  </si>
  <si>
    <t>HARCANAN</t>
  </si>
  <si>
    <t>KONTROL</t>
  </si>
  <si>
    <t>SEKTÖR:DK HİZMETLERİ</t>
  </si>
  <si>
    <t xml:space="preserve"> </t>
  </si>
  <si>
    <t>KONU:İÇMESULARI</t>
  </si>
  <si>
    <t>KÖYÜ</t>
  </si>
  <si>
    <t>ÜNİTE</t>
  </si>
  <si>
    <t>NİTELİĞİ</t>
  </si>
  <si>
    <t>NÜFUS</t>
  </si>
  <si>
    <t xml:space="preserve">        AÇIKLAMA</t>
  </si>
  <si>
    <t>KÖY</t>
  </si>
  <si>
    <t>Ovasaray</t>
  </si>
  <si>
    <t>G.HACIKÖY</t>
  </si>
  <si>
    <t>HAMMAÖZÜ</t>
  </si>
  <si>
    <t>MALZEME ALIMI</t>
  </si>
  <si>
    <t>Konuktepe</t>
  </si>
  <si>
    <t>Özfındıklı</t>
  </si>
  <si>
    <t>Sarıyar</t>
  </si>
  <si>
    <t>Sevincer</t>
  </si>
  <si>
    <t>Çulpara</t>
  </si>
  <si>
    <t>Çavundur</t>
  </si>
  <si>
    <t>Osmanoğlu</t>
  </si>
  <si>
    <t>Alabedir</t>
  </si>
  <si>
    <t>Uluköy</t>
  </si>
  <si>
    <t>Merkez</t>
  </si>
  <si>
    <t>ÖDENEĞİ</t>
  </si>
  <si>
    <t>Köyceğiz</t>
  </si>
  <si>
    <t>Çaydibi</t>
  </si>
  <si>
    <t xml:space="preserve">       "</t>
  </si>
  <si>
    <t>ASFALT KM MALİYETİ</t>
  </si>
  <si>
    <t>Muhtelif çaplarda boru alımı</t>
  </si>
  <si>
    <t>ÖZEL İDAREYE AKTARILACAK ÖDENEK (Asfalt, Stabilze, Sulama, Ortak Alım)</t>
  </si>
  <si>
    <r>
      <t>SANAT YAPISI (</t>
    </r>
    <r>
      <rPr>
        <sz val="10"/>
        <rFont val="Arial"/>
        <family val="2"/>
      </rPr>
      <t>menfez, istinat duvarı, köprü</t>
    </r>
    <r>
      <rPr>
        <b/>
        <sz val="10"/>
        <rFont val="Arial"/>
        <family val="2"/>
      </rPr>
      <t>)</t>
    </r>
  </si>
  <si>
    <t>Böke</t>
  </si>
  <si>
    <t>Çiğdemlik</t>
  </si>
  <si>
    <t>Kızoğlu</t>
  </si>
  <si>
    <t>Ilısu</t>
  </si>
  <si>
    <t>Ballıca</t>
  </si>
  <si>
    <t>Korubaşı</t>
  </si>
  <si>
    <t>Özalakadı</t>
  </si>
  <si>
    <t>Kavaloğlu</t>
  </si>
  <si>
    <t>Geydoğan</t>
  </si>
  <si>
    <t>Alakadı</t>
  </si>
  <si>
    <t>Aydınlık</t>
  </si>
  <si>
    <t>Aydoğdu</t>
  </si>
  <si>
    <t>Bağlarüstü</t>
  </si>
  <si>
    <t>Çavuş</t>
  </si>
  <si>
    <t>Dadı</t>
  </si>
  <si>
    <t>Sarımeşe</t>
  </si>
  <si>
    <t>Şeyhsadi</t>
  </si>
  <si>
    <t>2016/11 YPK İLE BİRLİKLERE AYRILAN TOPLAM ÖDENEK</t>
  </si>
  <si>
    <t>Gediksaray</t>
  </si>
  <si>
    <t>Kuyulu-Kavaklı</t>
  </si>
  <si>
    <t>Pempeli</t>
  </si>
  <si>
    <t>Kızılca</t>
  </si>
  <si>
    <t>Pusacık</t>
  </si>
  <si>
    <t>Bayırlı</t>
  </si>
  <si>
    <t>Hamamözü</t>
  </si>
  <si>
    <t>Koçköy</t>
  </si>
  <si>
    <t>Kızık</t>
  </si>
  <si>
    <t>Ovabaşı</t>
  </si>
  <si>
    <t>Beldağ</t>
  </si>
  <si>
    <t>Doğantepe</t>
  </si>
  <si>
    <t>Uygur</t>
  </si>
  <si>
    <t>KÖYDES PROJESİ 2017 YILI İÇME SUYU YATIRIM PROGRAMI</t>
  </si>
  <si>
    <t>2017 YILI KÖYDES PROJESİ KAPSAMINDA AYRILAN ÖDENEKLER</t>
  </si>
  <si>
    <r>
      <t>1 m</t>
    </r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>parke</t>
    </r>
  </si>
  <si>
    <t>Sati kaplama</t>
  </si>
  <si>
    <t>Agrega BSK için</t>
  </si>
  <si>
    <t>Dy İlt Aktaş-Karakise Köy Yolu 1. Kat Asfalt Yapım İşi</t>
  </si>
  <si>
    <t>Toplam köy yolunun kalan kısmı asfalt</t>
  </si>
  <si>
    <t>İy ilt. Karsavul, Arısu mah., Hacıpiroğlu mah., Nizamoğlu mah., Kabaceviz mah., Karlıkdere mah., Geriş mah., Karlık</t>
  </si>
  <si>
    <t>Dy ilt. Bakırpınar mah., Şeyhli, Akçanındere mah., Çıngıllık mah. Karaağaç mah., Alçakbel</t>
  </si>
  <si>
    <t>Dy ilt Yk Obruk mah., Saraycık, Kağnıcı, Dumanlı, Samsun İl sn.</t>
  </si>
  <si>
    <t>Dy ilt. Kuyu, Türkoğlu</t>
  </si>
  <si>
    <t>Ky ilt. Erikli mah., Eğribük</t>
  </si>
  <si>
    <t>GÖYNÜCEK İLÇESİ</t>
  </si>
  <si>
    <t>GÜMÜŞHACIKÖY İLÇESİ</t>
  </si>
  <si>
    <t>HAMAMÖZÜ İLÇESİ</t>
  </si>
  <si>
    <t>MERZİFON İLÇESİ</t>
  </si>
  <si>
    <t>SULUOVA İLÇESİ</t>
  </si>
  <si>
    <t>TAŞOVA İLÇESİ</t>
  </si>
  <si>
    <t>2017 YILI KÖYDES PROJESİ ASFALT PROGRAMI</t>
  </si>
  <si>
    <t>Köyiçi yayla yolu</t>
  </si>
  <si>
    <t>Alan</t>
  </si>
  <si>
    <t>Aşağıovacık</t>
  </si>
  <si>
    <t>Kağnıcı</t>
  </si>
  <si>
    <t>MERKEZ İLÇE</t>
  </si>
  <si>
    <t>KHGB</t>
  </si>
  <si>
    <t>BİRİMİ</t>
  </si>
  <si>
    <t>ORTAK ALIM İŞLERİ</t>
  </si>
  <si>
    <t>Madeni Yağ Alımı</t>
  </si>
  <si>
    <t>Araç Kiralama</t>
  </si>
  <si>
    <t>Asfalt Alımı</t>
  </si>
  <si>
    <t>Boru Alımı</t>
  </si>
  <si>
    <t>Etüd-Proje hizmetleri</t>
  </si>
  <si>
    <t>Sayısal Haritaların Hazırlanması</t>
  </si>
  <si>
    <t>Teknik Kontrollük Hizmetleri</t>
  </si>
  <si>
    <t xml:space="preserve">Trafik İşaret Levhaları  </t>
  </si>
  <si>
    <t>Yedek Parça Alımı</t>
  </si>
  <si>
    <t>İş Makinası Lastiği</t>
  </si>
  <si>
    <t>Akaryakıt Alımı</t>
  </si>
  <si>
    <t>ORTAK ALIM ÖDENEĞİ KESİNTİSİ DAĞILIM LİSTESİ  ( 2017 )</t>
  </si>
  <si>
    <t>60 yıllık eski köprü, sel tıkıyor köye taşıyor, ölümlü olaylar olmuş.</t>
  </si>
  <si>
    <t>Sarıbuğday köyü köprü yenileme</t>
  </si>
  <si>
    <t>Sıhhi Depo Şartlarına Getirilecektir.</t>
  </si>
  <si>
    <t>Depolar Sıhhi Hale Getirilecektir.</t>
  </si>
  <si>
    <t>Şebeke Hattı Yapılacak ve depo Sıhhi Şartlara Getirilecektir.</t>
  </si>
  <si>
    <t>Depolar Sıhhi Hale Getirilecektir, İsale Hattı Yapılacaktır.</t>
  </si>
  <si>
    <t>İsale Hattı Yapılacak ve depo Sıhhi Şartlara Getirilecektir.</t>
  </si>
  <si>
    <t xml:space="preserve">İshale hattı </t>
  </si>
  <si>
    <t>Terfi binası+Terfi hattı+ENH Yapılacaktır</t>
  </si>
  <si>
    <t>İsale Hattı ve Yeni depo Yapılacaktır.</t>
  </si>
  <si>
    <t>İsale Hattı Yapılacaktır.</t>
  </si>
  <si>
    <t>Yeni Depo Yapılacaktır.</t>
  </si>
  <si>
    <t>E. Kızılca</t>
  </si>
  <si>
    <t>Soma</t>
  </si>
  <si>
    <t>Filingirler Mah.</t>
  </si>
  <si>
    <t>Depo Sıhhi Hale Getirilecektir, Şebeke Hattı Yapılacaktır.</t>
  </si>
  <si>
    <t>Yeni Depo ve İsale Hattı Yapılacaktır.</t>
  </si>
  <si>
    <t>Şebeke yenileme</t>
  </si>
  <si>
    <t>Kuyma mah.</t>
  </si>
  <si>
    <t>İshale hattı yen.</t>
  </si>
  <si>
    <t>Omarca</t>
  </si>
  <si>
    <t>Yukarıovacık</t>
  </si>
  <si>
    <t>Paket Arıtma Tesisi İnş.</t>
  </si>
  <si>
    <t>Yeni Depo yapılacaktır.</t>
  </si>
  <si>
    <t>Depo onarımı</t>
  </si>
  <si>
    <t>Çiftçioğlu</t>
  </si>
  <si>
    <t>Kuzalan</t>
  </si>
  <si>
    <t>Ahlatlı Mah</t>
  </si>
  <si>
    <t>Depolar Sıhhi hale Getirilecek ve Drenaj yenilemesi Yapılacaktır.</t>
  </si>
  <si>
    <t>Depo Sıhhi Hale Getirilecek ve Terfi Hattı Yapılacaktır. Terfi Binası ve Terfi hattı Yapılacaktır.</t>
  </si>
  <si>
    <t>Kaptaj Yenileme</t>
  </si>
  <si>
    <t>Balgöze</t>
  </si>
  <si>
    <t>Elmayolu, Karacakaya</t>
  </si>
  <si>
    <t>Yeşilören</t>
  </si>
  <si>
    <t>Alişar</t>
  </si>
  <si>
    <t>Demirpınar</t>
  </si>
  <si>
    <t>Çaybaşı</t>
  </si>
  <si>
    <t>Kızıleğrek</t>
  </si>
  <si>
    <t>Kalburcu Mah</t>
  </si>
  <si>
    <t>Kaptaj yapımı</t>
  </si>
  <si>
    <t>Eğribük</t>
  </si>
  <si>
    <t>Kazanlı</t>
  </si>
  <si>
    <t>Dereağılı Mah</t>
  </si>
  <si>
    <t>Depo Sıhhi Hale Getirilecek ve Şebeke Bağlantısı Yapılacaktır.</t>
  </si>
  <si>
    <t>Depo Sıhhi Hale Getirilecek ve İsale Hattı Yapılacaktır.</t>
  </si>
  <si>
    <t>Yeni Depo ve sanat Yapısı Yapılacaktır.</t>
  </si>
  <si>
    <t>İshale hattı yen. Ve Sıhhi Depo Şartlarına Getirilecektir.</t>
  </si>
  <si>
    <t>Destek</t>
  </si>
  <si>
    <t>Gökpınar</t>
  </si>
  <si>
    <t>Dırgalar, Ebece, Barçın</t>
  </si>
  <si>
    <t>Tekpınar</t>
  </si>
  <si>
    <t>Yayladibi</t>
  </si>
  <si>
    <t>Belevi</t>
  </si>
  <si>
    <t>Depo Sıhhi Hale Getirilecek ve Toplamalı Kaptaj Yapılacak.</t>
  </si>
  <si>
    <t>Depo Sıhhi Hale Getirilecek,Terfi ve Şebeke Hattı Yapılacak.</t>
  </si>
  <si>
    <t>2017 YILI KÖYDES PROJESİ ATIK SU ALTYAPI PROGRAMI</t>
  </si>
  <si>
    <t>Boğa Köyü paket arıtma tesisi</t>
  </si>
  <si>
    <t>2017 YILI KÖYDES PROJESİ SANAT YAPISI  PROGRAMI</t>
  </si>
  <si>
    <t>(Köprü - Menfez - İstinat Duvarı )</t>
  </si>
  <si>
    <t>Yassıkışla İlçe bağlantısı</t>
  </si>
  <si>
    <t>İmar sınır İlt. Kızılcaören, Kötü mah., Arpadere, Alan</t>
  </si>
  <si>
    <t>Bulak-Diphacı bağlantı yolu</t>
  </si>
  <si>
    <t>Trfi hattı + ENH</t>
  </si>
  <si>
    <t>Depo yapımı kız kayası</t>
  </si>
  <si>
    <t>Sarıköy</t>
  </si>
  <si>
    <t>Depo onarımı + İSL hattı</t>
  </si>
  <si>
    <t>depo yenileme + isale hattı</t>
  </si>
  <si>
    <t>Yalnız- Yenice</t>
  </si>
  <si>
    <t>Çamlıca, Hacet, Hacıyakup,</t>
  </si>
  <si>
    <t>Alpaslan</t>
  </si>
  <si>
    <t>Borabay</t>
  </si>
  <si>
    <t>Depo sıhhı hale getirilecek</t>
  </si>
  <si>
    <t>Cobuderesi Mah.</t>
  </si>
  <si>
    <t>Depo Sıhhi Hale Getirilecek</t>
  </si>
  <si>
    <t>Esençay</t>
  </si>
  <si>
    <t>Andıran</t>
  </si>
  <si>
    <t>İshale hattı</t>
  </si>
  <si>
    <t>Şebeke hattı yenileme</t>
  </si>
  <si>
    <t>Depo onarımı yapılacak</t>
  </si>
  <si>
    <t>Isale hattı yenilenecek</t>
  </si>
  <si>
    <t>Çiviköy-Akyazı</t>
  </si>
  <si>
    <t xml:space="preserve"> depo Sıhhi Şartlara Getirilecektir.</t>
  </si>
  <si>
    <t>Kızılca-Aksalur-Ovasaray</t>
  </si>
  <si>
    <t>Kaptaj onarım</t>
  </si>
  <si>
    <t>Yuva köyü</t>
  </si>
  <si>
    <t>Gökdere</t>
  </si>
  <si>
    <t>D.Kuyusu Açılacaktır. 30 mt</t>
  </si>
  <si>
    <t>D.Kuyusu Açılacaktır. 200 mt</t>
  </si>
  <si>
    <t>D.Kuyusu Açılacaktır. 180 mt</t>
  </si>
  <si>
    <t>Kapıkaya köyü istinat duvarı</t>
  </si>
  <si>
    <t>duvar + 5*3 menfez 1 adet</t>
  </si>
  <si>
    <t>2. kat asfalt yenileme</t>
  </si>
  <si>
    <t>Depo Sıhhi Hale Getirilecektir.</t>
  </si>
  <si>
    <r>
      <t>PARKE TOPLAMI         00.000 m</t>
    </r>
    <r>
      <rPr>
        <sz val="10"/>
        <rFont val="Arial"/>
        <family val="2"/>
      </rPr>
      <t>2</t>
    </r>
  </si>
  <si>
    <t>Dedeköy menfez yapılması</t>
  </si>
  <si>
    <t xml:space="preserve"> şebeke yen. 50,000</t>
  </si>
  <si>
    <t>Şebeke ve ishale hattı yenilemesi yapılacaktır 250</t>
  </si>
  <si>
    <t>Şebeke değiştirilmesi 60000 Öİ</t>
  </si>
  <si>
    <t>Gafarlı</t>
  </si>
  <si>
    <t>Sondaj açılması</t>
  </si>
  <si>
    <t>Köyiçi şebeke yenileme / Yedek</t>
  </si>
  <si>
    <t>Ayvalıpınar</t>
  </si>
  <si>
    <t>İsale Hattı ve Kaptaj Yapılacaktır. Öİ</t>
  </si>
  <si>
    <t>Alan köyünden başlayıp Arpadere ye kadar</t>
  </si>
  <si>
    <t>İshale hattı yen. Özel İdare desteklenecek</t>
  </si>
  <si>
    <t>Depolar Sıhhi Hale Getirilecektir, Terfi Hattı Yapılacaktır. Yedek</t>
  </si>
  <si>
    <t>İshale hattı yenileme / Yedek</t>
  </si>
  <si>
    <t>İÇME SUYU                      78</t>
  </si>
  <si>
    <t>Aksalur Köyü paket arıtma tesisi</t>
  </si>
  <si>
    <t>Depo Onarımı / Yedek</t>
  </si>
  <si>
    <t>Dumanlı -Pusacık</t>
  </si>
  <si>
    <t>Pusacık - Kızılcaören Mah.</t>
  </si>
  <si>
    <t>ASFALT TOPLAMI            55,10 km</t>
  </si>
  <si>
    <r>
      <t xml:space="preserve">ORTAK ALIM            5                </t>
    </r>
    <r>
      <rPr>
        <sz val="9"/>
        <rFont val="Arial"/>
        <family val="2"/>
      </rPr>
      <t>%20,15</t>
    </r>
  </si>
  <si>
    <t>Atık Su Projeleri        1</t>
  </si>
  <si>
    <t>Yol açılması ve Tesfiye yapılması</t>
  </si>
  <si>
    <t>Yıkıgan Köyü  (5,00 km)</t>
  </si>
  <si>
    <t>Eliktek - Akyazı (4,00 - 5,00 km)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</si>
</sst>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0"/>
    <numFmt numFmtId="195" formatCode="#,##0.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[$¥€-2]\ #,##0.00_);[Red]\([$€-2]\ #,##0.00\)"/>
  </numFmts>
  <fonts count="10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name val="Arial Tur"/>
      <family val="0"/>
    </font>
    <font>
      <sz val="11"/>
      <name val="Times New Roman"/>
      <family val="1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b/>
      <sz val="12"/>
      <name val="Arial Tur"/>
      <family val="0"/>
    </font>
    <font>
      <sz val="11"/>
      <name val="Arial"/>
      <family val="2"/>
    </font>
    <font>
      <b/>
      <sz val="12"/>
      <color indexed="8"/>
      <name val="Arial Tur"/>
      <family val="0"/>
    </font>
    <font>
      <b/>
      <sz val="11"/>
      <color indexed="8"/>
      <name val="Arial Tur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8"/>
      <name val="Book Antiqua"/>
      <family val="1"/>
    </font>
    <font>
      <sz val="9"/>
      <name val="Book Antiqua"/>
      <family val="1"/>
    </font>
    <font>
      <sz val="10"/>
      <name val="Arial TU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color indexed="8"/>
      <name val="Verdana"/>
      <family val="2"/>
    </font>
    <font>
      <sz val="10"/>
      <name val="Book Antiqua"/>
      <family val="1"/>
    </font>
    <font>
      <sz val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51"/>
      <name val="Arial"/>
      <family val="2"/>
    </font>
    <font>
      <sz val="11"/>
      <color indexed="51"/>
      <name val="Times New Roman"/>
      <family val="1"/>
    </font>
    <font>
      <sz val="10"/>
      <color indexed="51"/>
      <name val="Times New Roman"/>
      <family val="1"/>
    </font>
    <font>
      <sz val="12"/>
      <color indexed="51"/>
      <name val="Times New Roman"/>
      <family val="1"/>
    </font>
    <font>
      <b/>
      <sz val="10"/>
      <color indexed="51"/>
      <name val="Arial Tur"/>
      <family val="0"/>
    </font>
    <font>
      <sz val="11"/>
      <color indexed="51"/>
      <name val="Arial"/>
      <family val="2"/>
    </font>
    <font>
      <sz val="9"/>
      <color indexed="51"/>
      <name val="Times New Roman"/>
      <family val="1"/>
    </font>
    <font>
      <sz val="12"/>
      <color indexed="51"/>
      <name val="Arial"/>
      <family val="2"/>
    </font>
    <font>
      <sz val="9"/>
      <color indexed="51"/>
      <name val="Arial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1"/>
      <color rgb="FFFFC000"/>
      <name val="Times New Roman"/>
      <family val="1"/>
    </font>
    <font>
      <sz val="10"/>
      <color rgb="FFFFC000"/>
      <name val="Times New Roman"/>
      <family val="1"/>
    </font>
    <font>
      <sz val="12"/>
      <color rgb="FFFFC000"/>
      <name val="Times New Roman"/>
      <family val="1"/>
    </font>
    <font>
      <b/>
      <sz val="10"/>
      <color rgb="FFFFC000"/>
      <name val="Arial Tur"/>
      <family val="0"/>
    </font>
    <font>
      <sz val="11"/>
      <color rgb="FFFFC000"/>
      <name val="Arial"/>
      <family val="2"/>
    </font>
    <font>
      <sz val="9"/>
      <color rgb="FFFFC000"/>
      <name val="Times New Roman"/>
      <family val="1"/>
    </font>
    <font>
      <sz val="12"/>
      <color rgb="FFFFC000"/>
      <name val="Arial"/>
      <family val="2"/>
    </font>
    <font>
      <sz val="9"/>
      <color rgb="FFFFC000"/>
      <name val="Arial"/>
      <family val="2"/>
    </font>
    <font>
      <sz val="8"/>
      <color rgb="FFFF0000"/>
      <name val="Book Antiqu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89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4" fontId="2" fillId="37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3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3" fontId="20" fillId="34" borderId="10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4" fontId="15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1" fillId="38" borderId="16" xfId="0" applyNumberFormat="1" applyFont="1" applyFill="1" applyBorder="1" applyAlignment="1">
      <alignment vertical="center"/>
    </xf>
    <xf numFmtId="4" fontId="1" fillId="35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1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" fontId="1" fillId="37" borderId="10" xfId="0" applyNumberFormat="1" applyFont="1" applyFill="1" applyBorder="1" applyAlignment="1">
      <alignment vertical="center"/>
    </xf>
    <xf numFmtId="4" fontId="1" fillId="37" borderId="16" xfId="0" applyNumberFormat="1" applyFont="1" applyFill="1" applyBorder="1" applyAlignment="1">
      <alignment vertical="center"/>
    </xf>
    <xf numFmtId="0" fontId="1" fillId="37" borderId="18" xfId="0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 horizontal="center" vertical="center"/>
    </xf>
    <xf numFmtId="4" fontId="1" fillId="37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36" borderId="21" xfId="0" applyFont="1" applyFill="1" applyBorder="1" applyAlignment="1">
      <alignment vertical="center"/>
    </xf>
    <xf numFmtId="0" fontId="14" fillId="36" borderId="24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3" fontId="2" fillId="35" borderId="17" xfId="0" applyNumberFormat="1" applyFont="1" applyFill="1" applyBorder="1" applyAlignment="1">
      <alignment vertical="center"/>
    </xf>
    <xf numFmtId="4" fontId="4" fillId="35" borderId="17" xfId="0" applyNumberFormat="1" applyFont="1" applyFill="1" applyBorder="1" applyAlignment="1">
      <alignment vertical="center"/>
    </xf>
    <xf numFmtId="4" fontId="4" fillId="35" borderId="27" xfId="0" applyNumberFormat="1" applyFont="1" applyFill="1" applyBorder="1" applyAlignment="1">
      <alignment vertical="center"/>
    </xf>
    <xf numFmtId="4" fontId="2" fillId="35" borderId="17" xfId="0" applyNumberFormat="1" applyFont="1" applyFill="1" applyBorder="1" applyAlignment="1">
      <alignment vertical="center"/>
    </xf>
    <xf numFmtId="3" fontId="4" fillId="35" borderId="17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4" fontId="3" fillId="35" borderId="17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/>
    </xf>
    <xf numFmtId="0" fontId="14" fillId="39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4" fontId="27" fillId="33" borderId="15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92" fillId="0" borderId="15" xfId="0" applyFont="1" applyBorder="1" applyAlignment="1">
      <alignment horizontal="left"/>
    </xf>
    <xf numFmtId="0" fontId="92" fillId="0" borderId="15" xfId="0" applyFont="1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14" fillId="0" borderId="19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19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3" fillId="35" borderId="28" xfId="0" applyFont="1" applyFill="1" applyBorder="1" applyAlignment="1">
      <alignment vertical="center"/>
    </xf>
    <xf numFmtId="3" fontId="93" fillId="0" borderId="10" xfId="0" applyNumberFormat="1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29" fillId="39" borderId="19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0" fillId="0" borderId="16" xfId="0" applyNumberFormat="1" applyFont="1" applyBorder="1" applyAlignment="1">
      <alignment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" fontId="19" fillId="0" borderId="10" xfId="0" applyNumberFormat="1" applyFont="1" applyBorder="1" applyAlignment="1">
      <alignment horizontal="right" indent="1"/>
    </xf>
    <xf numFmtId="0" fontId="0" fillId="40" borderId="29" xfId="0" applyFont="1" applyFill="1" applyBorder="1" applyAlignment="1">
      <alignment horizontal="center" wrapText="1"/>
    </xf>
    <xf numFmtId="0" fontId="19" fillId="40" borderId="29" xfId="0" applyFont="1" applyFill="1" applyBorder="1" applyAlignment="1">
      <alignment horizontal="center" wrapText="1"/>
    </xf>
    <xf numFmtId="0" fontId="0" fillId="40" borderId="30" xfId="0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 vertical="center" indent="1"/>
    </xf>
    <xf numFmtId="4" fontId="4" fillId="4" borderId="10" xfId="0" applyNumberFormat="1" applyFont="1" applyFill="1" applyBorder="1" applyAlignment="1">
      <alignment horizontal="right" indent="1"/>
    </xf>
    <xf numFmtId="0" fontId="94" fillId="0" borderId="31" xfId="0" applyFont="1" applyBorder="1" applyAlignment="1">
      <alignment horizontal="center" vertical="center"/>
    </xf>
    <xf numFmtId="0" fontId="94" fillId="0" borderId="32" xfId="0" applyFont="1" applyBorder="1" applyAlignment="1">
      <alignment horizontal="center" vertical="center"/>
    </xf>
    <xf numFmtId="4" fontId="33" fillId="0" borderId="15" xfId="48" applyNumberFormat="1" applyFont="1" applyFill="1" applyBorder="1" applyAlignment="1">
      <alignment horizontal="left" vertical="center" wrapText="1"/>
      <protection/>
    </xf>
    <xf numFmtId="0" fontId="10" fillId="0" borderId="26" xfId="0" applyNumberFormat="1" applyFont="1" applyFill="1" applyBorder="1" applyAlignment="1">
      <alignment horizontal="center" vertical="center" wrapText="1"/>
    </xf>
    <xf numFmtId="4" fontId="95" fillId="0" borderId="15" xfId="48" applyNumberFormat="1" applyFont="1" applyFill="1" applyBorder="1" applyAlignment="1">
      <alignment horizontal="left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4" fontId="32" fillId="0" borderId="15" xfId="48" applyNumberFormat="1" applyFont="1" applyFill="1" applyBorder="1" applyAlignment="1">
      <alignment horizontal="left" vertical="center" wrapText="1"/>
      <protection/>
    </xf>
    <xf numFmtId="0" fontId="32" fillId="0" borderId="15" xfId="48" applyNumberFormat="1" applyFont="1" applyFill="1" applyBorder="1" applyAlignment="1">
      <alignment vertical="center" wrapText="1"/>
      <protection/>
    </xf>
    <xf numFmtId="0" fontId="10" fillId="0" borderId="16" xfId="0" applyNumberFormat="1" applyFont="1" applyFill="1" applyBorder="1" applyAlignment="1">
      <alignment vertical="center" wrapText="1"/>
    </xf>
    <xf numFmtId="0" fontId="95" fillId="0" borderId="15" xfId="48" applyNumberFormat="1" applyFont="1" applyFill="1" applyBorder="1" applyAlignment="1">
      <alignment vertical="center" wrapText="1"/>
      <protection/>
    </xf>
    <xf numFmtId="4" fontId="96" fillId="0" borderId="0" xfId="0" applyNumberFormat="1" applyFont="1" applyFill="1" applyBorder="1" applyAlignment="1">
      <alignment vertical="center"/>
    </xf>
    <xf numFmtId="0" fontId="96" fillId="0" borderId="0" xfId="0" applyFont="1" applyAlignment="1">
      <alignment/>
    </xf>
    <xf numFmtId="4" fontId="96" fillId="0" borderId="0" xfId="0" applyNumberFormat="1" applyFont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wrapText="1"/>
    </xf>
    <xf numFmtId="4" fontId="6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ont="1" applyBorder="1" applyAlignment="1">
      <alignment horizontal="left" wrapText="1"/>
    </xf>
    <xf numFmtId="0" fontId="19" fillId="0" borderId="15" xfId="0" applyFont="1" applyBorder="1" applyAlignment="1">
      <alignment horizontal="left"/>
    </xf>
    <xf numFmtId="0" fontId="0" fillId="0" borderId="10" xfId="0" applyFill="1" applyBorder="1" applyAlignment="1">
      <alignment vertical="center"/>
    </xf>
    <xf numFmtId="4" fontId="3" fillId="33" borderId="15" xfId="0" applyNumberFormat="1" applyFont="1" applyFill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0" fontId="97" fillId="0" borderId="15" xfId="48" applyNumberFormat="1" applyFont="1" applyFill="1" applyBorder="1" applyAlignment="1">
      <alignment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4" fillId="0" borderId="16" xfId="0" applyNumberFormat="1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2" fontId="19" fillId="0" borderId="10" xfId="0" applyNumberFormat="1" applyFont="1" applyBorder="1" applyAlignment="1">
      <alignment horizontal="right" vertical="center" indent="1"/>
    </xf>
    <xf numFmtId="3" fontId="3" fillId="35" borderId="17" xfId="0" applyNumberFormat="1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4" fontId="100" fillId="0" borderId="10" xfId="0" applyNumberFormat="1" applyFont="1" applyFill="1" applyBorder="1" applyAlignment="1">
      <alignment horizontal="center" vertical="center" wrapText="1"/>
    </xf>
    <xf numFmtId="0" fontId="101" fillId="0" borderId="15" xfId="48" applyNumberFormat="1" applyFont="1" applyFill="1" applyBorder="1" applyAlignment="1">
      <alignment vertical="center" wrapText="1"/>
      <protection/>
    </xf>
    <xf numFmtId="0" fontId="102" fillId="0" borderId="16" xfId="0" applyNumberFormat="1" applyFont="1" applyFill="1" applyBorder="1" applyAlignment="1">
      <alignment vertical="center" wrapText="1"/>
    </xf>
    <xf numFmtId="0" fontId="9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/>
    </xf>
    <xf numFmtId="4" fontId="100" fillId="0" borderId="10" xfId="0" applyNumberFormat="1" applyFont="1" applyBorder="1" applyAlignment="1">
      <alignment horizontal="center" vertical="center" wrapText="1"/>
    </xf>
    <xf numFmtId="0" fontId="100" fillId="0" borderId="10" xfId="0" applyNumberFormat="1" applyFont="1" applyBorder="1" applyAlignment="1">
      <alignment vertical="center" wrapText="1"/>
    </xf>
    <xf numFmtId="0" fontId="102" fillId="39" borderId="16" xfId="0" applyNumberFormat="1" applyFont="1" applyFill="1" applyBorder="1" applyAlignment="1">
      <alignment vertical="center" wrapText="1"/>
    </xf>
    <xf numFmtId="0" fontId="103" fillId="0" borderId="10" xfId="0" applyFont="1" applyBorder="1" applyAlignment="1">
      <alignment horizontal="center" vertical="center"/>
    </xf>
    <xf numFmtId="0" fontId="104" fillId="0" borderId="16" xfId="0" applyFont="1" applyBorder="1" applyAlignment="1">
      <alignment vertical="center"/>
    </xf>
    <xf numFmtId="0" fontId="102" fillId="0" borderId="16" xfId="0" applyNumberFormat="1" applyFont="1" applyBorder="1" applyAlignment="1">
      <alignment vertical="center" wrapText="1"/>
    </xf>
    <xf numFmtId="4" fontId="99" fillId="0" borderId="10" xfId="0" applyNumberFormat="1" applyFont="1" applyBorder="1" applyAlignment="1">
      <alignment horizontal="center" vertical="center"/>
    </xf>
    <xf numFmtId="0" fontId="105" fillId="0" borderId="0" xfId="48" applyNumberFormat="1" applyFont="1" applyFill="1" applyBorder="1" applyAlignment="1">
      <alignment vertical="center" wrapText="1"/>
      <protection/>
    </xf>
    <xf numFmtId="0" fontId="14" fillId="39" borderId="15" xfId="0" applyFont="1" applyFill="1" applyBorder="1" applyAlignment="1">
      <alignment/>
    </xf>
    <xf numFmtId="0" fontId="35" fillId="0" borderId="19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vertical="center" wrapText="1"/>
    </xf>
    <xf numFmtId="0" fontId="24" fillId="39" borderId="16" xfId="0" applyNumberFormat="1" applyFont="1" applyFill="1" applyBorder="1" applyAlignment="1">
      <alignment vertical="center" wrapText="1"/>
    </xf>
    <xf numFmtId="0" fontId="19" fillId="39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106" fillId="39" borderId="15" xfId="0" applyFont="1" applyFill="1" applyBorder="1" applyAlignment="1">
      <alignment horizontal="left"/>
    </xf>
    <xf numFmtId="0" fontId="99" fillId="0" borderId="10" xfId="0" applyFont="1" applyFill="1" applyBorder="1" applyAlignment="1">
      <alignment wrapText="1"/>
    </xf>
    <xf numFmtId="0" fontId="99" fillId="0" borderId="10" xfId="0" applyFont="1" applyFill="1" applyBorder="1" applyAlignment="1">
      <alignment horizontal="left" vertical="center" wrapText="1"/>
    </xf>
    <xf numFmtId="0" fontId="106" fillId="39" borderId="15" xfId="0" applyFont="1" applyFill="1" applyBorder="1" applyAlignment="1">
      <alignment/>
    </xf>
    <xf numFmtId="0" fontId="106" fillId="0" borderId="15" xfId="0" applyFont="1" applyBorder="1" applyAlignment="1">
      <alignment horizontal="left"/>
    </xf>
    <xf numFmtId="0" fontId="106" fillId="0" borderId="15" xfId="0" applyFont="1" applyBorder="1" applyAlignment="1">
      <alignment/>
    </xf>
    <xf numFmtId="4" fontId="99" fillId="0" borderId="10" xfId="0" applyNumberFormat="1" applyFont="1" applyFill="1" applyBorder="1" applyAlignment="1">
      <alignment vertical="center"/>
    </xf>
    <xf numFmtId="0" fontId="107" fillId="0" borderId="10" xfId="0" applyFont="1" applyFill="1" applyBorder="1" applyAlignment="1">
      <alignment wrapText="1"/>
    </xf>
    <xf numFmtId="0" fontId="30" fillId="39" borderId="19" xfId="0" applyFont="1" applyFill="1" applyBorder="1" applyAlignment="1">
      <alignment horizontal="left" vertical="center" wrapText="1"/>
    </xf>
    <xf numFmtId="49" fontId="36" fillId="0" borderId="16" xfId="0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0" fontId="108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4" fontId="101" fillId="0" borderId="15" xfId="48" applyNumberFormat="1" applyFont="1" applyFill="1" applyBorder="1" applyAlignment="1">
      <alignment horizontal="left" vertical="center" wrapText="1"/>
      <protection/>
    </xf>
    <xf numFmtId="0" fontId="34" fillId="0" borderId="26" xfId="0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106" fillId="0" borderId="15" xfId="0" applyFont="1" applyBorder="1" applyAlignment="1">
      <alignment horizontal="center"/>
    </xf>
    <xf numFmtId="2" fontId="4" fillId="35" borderId="17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40" borderId="43" xfId="0" applyFont="1" applyFill="1" applyBorder="1" applyAlignment="1">
      <alignment horizontal="right" indent="2"/>
    </xf>
    <xf numFmtId="0" fontId="0" fillId="40" borderId="42" xfId="0" applyFont="1" applyFill="1" applyBorder="1" applyAlignment="1">
      <alignment horizontal="right" indent="2"/>
    </xf>
    <xf numFmtId="0" fontId="0" fillId="40" borderId="32" xfId="0" applyFont="1" applyFill="1" applyBorder="1" applyAlignment="1">
      <alignment horizontal="right" indent="2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vertical="center"/>
    </xf>
    <xf numFmtId="0" fontId="0" fillId="40" borderId="44" xfId="0" applyFont="1" applyFill="1" applyBorder="1" applyAlignment="1">
      <alignment horizontal="right" indent="2"/>
    </xf>
    <xf numFmtId="0" fontId="0" fillId="40" borderId="40" xfId="0" applyFont="1" applyFill="1" applyBorder="1" applyAlignment="1">
      <alignment horizontal="right" indent="2"/>
    </xf>
    <xf numFmtId="0" fontId="0" fillId="40" borderId="41" xfId="0" applyFont="1" applyFill="1" applyBorder="1" applyAlignment="1">
      <alignment horizontal="right" indent="2"/>
    </xf>
    <xf numFmtId="0" fontId="4" fillId="0" borderId="45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4" fontId="26" fillId="36" borderId="21" xfId="0" applyNumberFormat="1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4" borderId="25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ANAT YAPILARI TEKLİFİ-201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7.421875" style="41" customWidth="1"/>
    <col min="2" max="2" width="18.7109375" style="41" customWidth="1"/>
    <col min="3" max="3" width="8.7109375" style="41" customWidth="1"/>
    <col min="4" max="4" width="13.7109375" style="41" customWidth="1"/>
    <col min="5" max="5" width="9.7109375" style="41" customWidth="1"/>
    <col min="6" max="6" width="15.7109375" style="41" customWidth="1"/>
    <col min="7" max="7" width="6.7109375" style="41" customWidth="1"/>
    <col min="8" max="8" width="13.7109375" style="41" customWidth="1"/>
    <col min="9" max="9" width="15.7109375" style="41" customWidth="1"/>
    <col min="10" max="10" width="6.7109375" style="41" customWidth="1"/>
    <col min="11" max="11" width="15.7109375" style="41" customWidth="1"/>
    <col min="12" max="12" width="12.7109375" style="41" customWidth="1"/>
    <col min="13" max="13" width="15.7109375" style="41" customWidth="1"/>
    <col min="14" max="14" width="0.2890625" style="41" customWidth="1"/>
    <col min="15" max="15" width="12.7109375" style="41" hidden="1" customWidth="1"/>
    <col min="16" max="16" width="9.00390625" style="41" hidden="1" customWidth="1"/>
    <col min="17" max="17" width="0.2890625" style="41" hidden="1" customWidth="1"/>
    <col min="18" max="18" width="12.57421875" style="41" hidden="1" customWidth="1"/>
    <col min="19" max="19" width="12.421875" style="41" hidden="1" customWidth="1"/>
    <col min="20" max="20" width="13.140625" style="41" hidden="1" customWidth="1"/>
    <col min="21" max="21" width="9.140625" style="41" hidden="1" customWidth="1"/>
    <col min="22" max="16384" width="9.140625" style="41" customWidth="1"/>
  </cols>
  <sheetData>
    <row r="1" spans="1:16" ht="34.5" customHeight="1">
      <c r="A1" s="262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  <c r="N1" s="265" t="s">
        <v>83</v>
      </c>
      <c r="O1" s="266" t="s">
        <v>49</v>
      </c>
      <c r="P1" s="44"/>
    </row>
    <row r="2" spans="1:16" ht="19.5" customHeight="1">
      <c r="A2" s="267" t="s">
        <v>0</v>
      </c>
      <c r="B2" s="268" t="s">
        <v>102</v>
      </c>
      <c r="C2" s="270" t="s">
        <v>48</v>
      </c>
      <c r="D2" s="271"/>
      <c r="E2" s="271"/>
      <c r="F2" s="271"/>
      <c r="G2" s="271"/>
      <c r="H2" s="271"/>
      <c r="I2" s="272"/>
      <c r="J2" s="273" t="s">
        <v>262</v>
      </c>
      <c r="K2" s="274"/>
      <c r="L2" s="254" t="s">
        <v>269</v>
      </c>
      <c r="M2" s="256" t="s">
        <v>268</v>
      </c>
      <c r="N2" s="265"/>
      <c r="O2" s="266"/>
      <c r="P2" s="45"/>
    </row>
    <row r="3" spans="1:20" ht="34.5" customHeight="1">
      <c r="A3" s="267"/>
      <c r="B3" s="269"/>
      <c r="C3" s="258" t="s">
        <v>267</v>
      </c>
      <c r="D3" s="259"/>
      <c r="E3" s="258" t="s">
        <v>248</v>
      </c>
      <c r="F3" s="259"/>
      <c r="G3" s="258" t="s">
        <v>84</v>
      </c>
      <c r="H3" s="259"/>
      <c r="I3" s="1" t="s">
        <v>50</v>
      </c>
      <c r="J3" s="275"/>
      <c r="K3" s="276"/>
      <c r="L3" s="255"/>
      <c r="M3" s="257"/>
      <c r="N3" s="265"/>
      <c r="O3" s="266"/>
      <c r="P3" s="241" t="s">
        <v>53</v>
      </c>
      <c r="Q3" s="46" t="s">
        <v>52</v>
      </c>
      <c r="R3" s="46" t="s">
        <v>51</v>
      </c>
      <c r="T3" s="143">
        <v>0.2015</v>
      </c>
    </row>
    <row r="4" spans="1:20" ht="39.75" customHeight="1">
      <c r="A4" s="120" t="s">
        <v>1</v>
      </c>
      <c r="B4" s="99">
        <v>3940124</v>
      </c>
      <c r="C4" s="204">
        <f>'I. KAT ASFALT'!G11</f>
        <v>13.6</v>
      </c>
      <c r="D4" s="116">
        <v>689510</v>
      </c>
      <c r="E4" s="122"/>
      <c r="F4" s="105">
        <f>SUM(E4*$E$13)</f>
        <v>0</v>
      </c>
      <c r="G4" s="106">
        <f>'SANAT YAPISI'!E6</f>
        <v>1</v>
      </c>
      <c r="H4" s="108">
        <f>'SANAT YAPISI'!F6</f>
        <v>70000</v>
      </c>
      <c r="I4" s="16">
        <f aca="true" t="shared" si="0" ref="I4:I10">SUM(D4+F4+H4)</f>
        <v>759510</v>
      </c>
      <c r="J4" s="107">
        <f>'İÇME SUYU'!A31</f>
        <v>25</v>
      </c>
      <c r="K4" s="108">
        <f>'İÇME SUYU'!H31</f>
        <v>2146614</v>
      </c>
      <c r="L4" s="108">
        <f>'ATIK SU ARITMA'!F6</f>
        <v>240000</v>
      </c>
      <c r="M4" s="117">
        <v>794000</v>
      </c>
      <c r="N4" s="42">
        <f>SUM(D4+M4)</f>
        <v>1483510</v>
      </c>
      <c r="O4" s="17">
        <f>SUM(L4+F4+K4+H4)</f>
        <v>2456614</v>
      </c>
      <c r="P4" s="48">
        <f aca="true" t="shared" si="1" ref="P4:P10">SUM(B4-(N4+O4))</f>
        <v>0</v>
      </c>
      <c r="Q4" s="49">
        <v>0</v>
      </c>
      <c r="R4" s="50">
        <f>SUM((N4+O4)-Q4)</f>
        <v>3940124</v>
      </c>
      <c r="S4" s="49">
        <f>B4-M4</f>
        <v>3146124</v>
      </c>
      <c r="T4" s="156">
        <f>SUM(B4)*$T$3</f>
        <v>793934.986</v>
      </c>
    </row>
    <row r="5" spans="1:20" ht="39.75" customHeight="1">
      <c r="A5" s="120" t="s">
        <v>2</v>
      </c>
      <c r="B5" s="99">
        <v>916740</v>
      </c>
      <c r="C5" s="204">
        <f>'I. KAT ASFALT'!G14</f>
        <v>3.5</v>
      </c>
      <c r="D5" s="116">
        <v>103330</v>
      </c>
      <c r="E5" s="122"/>
      <c r="F5" s="105">
        <f aca="true" t="shared" si="2" ref="F5:F10">SUM(E5*$E$13)</f>
        <v>0</v>
      </c>
      <c r="G5" s="106">
        <f>'SANAT YAPISI'!E9</f>
        <v>0</v>
      </c>
      <c r="H5" s="108">
        <f>'SANAT YAPISI'!F9</f>
        <v>0</v>
      </c>
      <c r="I5" s="16">
        <f t="shared" si="0"/>
        <v>103330</v>
      </c>
      <c r="J5" s="107">
        <f>'İÇME SUYU'!A40</f>
        <v>6</v>
      </c>
      <c r="K5" s="108">
        <f>'İÇME SUYU'!H40</f>
        <v>628410</v>
      </c>
      <c r="L5" s="108">
        <v>0</v>
      </c>
      <c r="M5" s="117">
        <v>185000</v>
      </c>
      <c r="N5" s="42">
        <f aca="true" t="shared" si="3" ref="N5:N10">SUM(D5+M5)</f>
        <v>288330</v>
      </c>
      <c r="O5" s="17">
        <f aca="true" t="shared" si="4" ref="O5:O10">SUM(L5+F5+K5+H5)</f>
        <v>628410</v>
      </c>
      <c r="P5" s="48">
        <f t="shared" si="1"/>
        <v>0</v>
      </c>
      <c r="Q5" s="49">
        <v>0</v>
      </c>
      <c r="R5" s="50">
        <f aca="true" t="shared" si="5" ref="R5:R10">SUM((N5+O5)-Q5)</f>
        <v>916740</v>
      </c>
      <c r="S5" s="49">
        <f aca="true" t="shared" si="6" ref="S5:S10">B5-M5</f>
        <v>731740</v>
      </c>
      <c r="T5" s="156">
        <f aca="true" t="shared" si="7" ref="T5:T10">SUM(B5)*$T$3</f>
        <v>184723.11000000002</v>
      </c>
    </row>
    <row r="6" spans="1:20" ht="39.75" customHeight="1">
      <c r="A6" s="119" t="s">
        <v>3</v>
      </c>
      <c r="B6" s="99">
        <v>1473771</v>
      </c>
      <c r="C6" s="204">
        <f>'I. KAT ASFALT'!G18</f>
        <v>4.8</v>
      </c>
      <c r="D6" s="116">
        <v>312425</v>
      </c>
      <c r="E6" s="122"/>
      <c r="F6" s="105">
        <f t="shared" si="2"/>
        <v>0</v>
      </c>
      <c r="G6" s="106">
        <f>'SANAT YAPISI'!E12</f>
        <v>0</v>
      </c>
      <c r="H6" s="108">
        <f>'SANAT YAPISI'!F12</f>
        <v>0</v>
      </c>
      <c r="I6" s="16">
        <f t="shared" si="0"/>
        <v>312425</v>
      </c>
      <c r="J6" s="107">
        <f>'İÇME SUYU'!A51</f>
        <v>9</v>
      </c>
      <c r="K6" s="108">
        <f>'İÇME SUYU'!H51</f>
        <v>864346</v>
      </c>
      <c r="L6" s="116">
        <v>0</v>
      </c>
      <c r="M6" s="117">
        <v>297000</v>
      </c>
      <c r="N6" s="42">
        <f t="shared" si="3"/>
        <v>609425</v>
      </c>
      <c r="O6" s="17">
        <f t="shared" si="4"/>
        <v>864346</v>
      </c>
      <c r="P6" s="48">
        <f t="shared" si="1"/>
        <v>0</v>
      </c>
      <c r="Q6" s="49">
        <v>0</v>
      </c>
      <c r="R6" s="50">
        <f t="shared" si="5"/>
        <v>1473771</v>
      </c>
      <c r="S6" s="49">
        <f t="shared" si="6"/>
        <v>1176771</v>
      </c>
      <c r="T6" s="156">
        <f t="shared" si="7"/>
        <v>296964.8565</v>
      </c>
    </row>
    <row r="7" spans="1:20" ht="39.75" customHeight="1">
      <c r="A7" s="120" t="s">
        <v>4</v>
      </c>
      <c r="B7" s="99">
        <v>506662</v>
      </c>
      <c r="C7" s="204">
        <f>'I. KAT ASFALT'!G21</f>
        <v>6.75</v>
      </c>
      <c r="D7" s="116">
        <v>202050</v>
      </c>
      <c r="E7" s="122"/>
      <c r="F7" s="105">
        <f t="shared" si="2"/>
        <v>0</v>
      </c>
      <c r="G7" s="106">
        <f>'SANAT YAPISI'!E15</f>
        <v>1</v>
      </c>
      <c r="H7" s="108">
        <f>'SANAT YAPISI'!F15</f>
        <v>30000</v>
      </c>
      <c r="I7" s="16">
        <f t="shared" si="0"/>
        <v>232050</v>
      </c>
      <c r="J7" s="107">
        <f>'İÇME SUYU'!A55</f>
        <v>3</v>
      </c>
      <c r="K7" s="108">
        <f>'İÇME SUYU'!H55</f>
        <v>174612</v>
      </c>
      <c r="L7" s="108">
        <v>0</v>
      </c>
      <c r="M7" s="117">
        <v>100000</v>
      </c>
      <c r="N7" s="42">
        <f t="shared" si="3"/>
        <v>302050</v>
      </c>
      <c r="O7" s="17">
        <f t="shared" si="4"/>
        <v>204612</v>
      </c>
      <c r="P7" s="48">
        <f t="shared" si="1"/>
        <v>0</v>
      </c>
      <c r="Q7" s="49">
        <v>0</v>
      </c>
      <c r="R7" s="50">
        <f t="shared" si="5"/>
        <v>506662</v>
      </c>
      <c r="S7" s="49">
        <f t="shared" si="6"/>
        <v>406662</v>
      </c>
      <c r="T7" s="156">
        <f t="shared" si="7"/>
        <v>102092.39300000001</v>
      </c>
    </row>
    <row r="8" spans="1:20" ht="39.75" customHeight="1">
      <c r="A8" s="120" t="s">
        <v>5</v>
      </c>
      <c r="B8" s="99">
        <v>2298856</v>
      </c>
      <c r="C8" s="204">
        <f>'I. KAT ASFALT'!G25</f>
        <v>14.454</v>
      </c>
      <c r="D8" s="116">
        <v>769616</v>
      </c>
      <c r="E8" s="122"/>
      <c r="F8" s="105">
        <f t="shared" si="2"/>
        <v>0</v>
      </c>
      <c r="G8" s="106">
        <f>'SANAT YAPISI'!E18</f>
        <v>1</v>
      </c>
      <c r="H8" s="108">
        <f>'SANAT YAPISI'!F18</f>
        <v>80000</v>
      </c>
      <c r="I8" s="16">
        <f t="shared" si="0"/>
        <v>849616</v>
      </c>
      <c r="J8" s="107">
        <f>'İÇME SUYU'!A69</f>
        <v>13</v>
      </c>
      <c r="K8" s="108">
        <f>'İÇME SUYU'!H69</f>
        <v>985240</v>
      </c>
      <c r="L8" s="108">
        <v>0</v>
      </c>
      <c r="M8" s="117">
        <v>464000</v>
      </c>
      <c r="N8" s="42">
        <f t="shared" si="3"/>
        <v>1233616</v>
      </c>
      <c r="O8" s="17">
        <f t="shared" si="4"/>
        <v>1065240</v>
      </c>
      <c r="P8" s="48">
        <f t="shared" si="1"/>
        <v>0</v>
      </c>
      <c r="Q8" s="49">
        <v>0</v>
      </c>
      <c r="R8" s="50">
        <f t="shared" si="5"/>
        <v>2298856</v>
      </c>
      <c r="S8" s="49">
        <f t="shared" si="6"/>
        <v>1834856</v>
      </c>
      <c r="T8" s="156">
        <f t="shared" si="7"/>
        <v>463219.48400000005</v>
      </c>
    </row>
    <row r="9" spans="1:20" ht="39.75" customHeight="1">
      <c r="A9" s="120" t="s">
        <v>6</v>
      </c>
      <c r="B9" s="99">
        <v>1093705</v>
      </c>
      <c r="C9" s="204">
        <f>'I. KAT ASFALT'!G28</f>
        <v>2</v>
      </c>
      <c r="D9" s="116">
        <v>131942</v>
      </c>
      <c r="E9" s="122"/>
      <c r="F9" s="105">
        <f t="shared" si="2"/>
        <v>0</v>
      </c>
      <c r="G9" s="106">
        <f>'SANAT YAPISI'!E21</f>
        <v>0</v>
      </c>
      <c r="H9" s="108">
        <f>'SANAT YAPISI'!F21</f>
        <v>0</v>
      </c>
      <c r="I9" s="16">
        <f t="shared" si="0"/>
        <v>131942</v>
      </c>
      <c r="J9" s="107">
        <f>'İÇME SUYU'!A82</f>
        <v>9</v>
      </c>
      <c r="K9" s="108">
        <f>'İÇME SUYU'!H82</f>
        <v>741763</v>
      </c>
      <c r="L9" s="108">
        <v>0</v>
      </c>
      <c r="M9" s="117">
        <v>220000</v>
      </c>
      <c r="N9" s="42">
        <f t="shared" si="3"/>
        <v>351942</v>
      </c>
      <c r="O9" s="17">
        <f t="shared" si="4"/>
        <v>741763</v>
      </c>
      <c r="P9" s="48">
        <f t="shared" si="1"/>
        <v>0</v>
      </c>
      <c r="Q9" s="49">
        <v>0</v>
      </c>
      <c r="R9" s="50">
        <f t="shared" si="5"/>
        <v>1093705</v>
      </c>
      <c r="S9" s="49">
        <f t="shared" si="6"/>
        <v>873705</v>
      </c>
      <c r="T9" s="156">
        <f t="shared" si="7"/>
        <v>220381.55750000002</v>
      </c>
    </row>
    <row r="10" spans="1:20" ht="39.75" customHeight="1">
      <c r="A10" s="120" t="s">
        <v>7</v>
      </c>
      <c r="B10" s="99">
        <v>3169956</v>
      </c>
      <c r="C10" s="204">
        <f>'I. KAT ASFALT'!G31</f>
        <v>10</v>
      </c>
      <c r="D10" s="116">
        <v>655064</v>
      </c>
      <c r="E10" s="122"/>
      <c r="F10" s="105">
        <f t="shared" si="2"/>
        <v>0</v>
      </c>
      <c r="G10" s="106">
        <f>'SANAT YAPISI'!E24</f>
        <v>0</v>
      </c>
      <c r="H10" s="108"/>
      <c r="I10" s="16">
        <f t="shared" si="0"/>
        <v>655064</v>
      </c>
      <c r="J10" s="107">
        <f>'İÇME SUYU'!A98</f>
        <v>13</v>
      </c>
      <c r="K10" s="108">
        <f>'İÇME SUYU'!H98</f>
        <v>1874892</v>
      </c>
      <c r="L10" s="108">
        <v>0</v>
      </c>
      <c r="M10" s="117">
        <v>640000</v>
      </c>
      <c r="N10" s="42">
        <f t="shared" si="3"/>
        <v>1295064</v>
      </c>
      <c r="O10" s="17">
        <f t="shared" si="4"/>
        <v>1874892</v>
      </c>
      <c r="P10" s="48">
        <f t="shared" si="1"/>
        <v>0</v>
      </c>
      <c r="Q10" s="51">
        <v>0</v>
      </c>
      <c r="R10" s="50">
        <f t="shared" si="5"/>
        <v>3169956</v>
      </c>
      <c r="S10" s="49">
        <f t="shared" si="6"/>
        <v>2529956</v>
      </c>
      <c r="T10" s="156">
        <f t="shared" si="7"/>
        <v>638746.1340000001</v>
      </c>
    </row>
    <row r="11" spans="1:20" ht="45" customHeight="1" thickBot="1">
      <c r="A11" s="121" t="s">
        <v>9</v>
      </c>
      <c r="B11" s="100">
        <f aca="true" t="shared" si="8" ref="B11:M11">SUM(B4:B10)</f>
        <v>13399814</v>
      </c>
      <c r="C11" s="253">
        <f t="shared" si="8"/>
        <v>55.104</v>
      </c>
      <c r="D11" s="43">
        <f t="shared" si="8"/>
        <v>2863937</v>
      </c>
      <c r="E11" s="94">
        <f t="shared" si="8"/>
        <v>0</v>
      </c>
      <c r="F11" s="95">
        <f t="shared" si="8"/>
        <v>0</v>
      </c>
      <c r="G11" s="205">
        <f t="shared" si="8"/>
        <v>3</v>
      </c>
      <c r="H11" s="97">
        <f t="shared" si="8"/>
        <v>180000</v>
      </c>
      <c r="I11" s="95">
        <f t="shared" si="8"/>
        <v>3043937</v>
      </c>
      <c r="J11" s="98">
        <f t="shared" si="8"/>
        <v>78</v>
      </c>
      <c r="K11" s="95">
        <f t="shared" si="8"/>
        <v>7415877</v>
      </c>
      <c r="L11" s="97">
        <f t="shared" si="8"/>
        <v>240000</v>
      </c>
      <c r="M11" s="96">
        <f t="shared" si="8"/>
        <v>2700000</v>
      </c>
      <c r="N11" s="260">
        <f>SUM(N12+O12)</f>
        <v>13399814</v>
      </c>
      <c r="O11" s="261"/>
      <c r="P11" s="52"/>
      <c r="T11" s="157"/>
    </row>
    <row r="12" spans="1:20" ht="24" customHeight="1">
      <c r="A12" s="55" t="s">
        <v>8</v>
      </c>
      <c r="B12" s="53"/>
      <c r="C12" s="53"/>
      <c r="D12" s="53">
        <f>SUM(D4:D10)</f>
        <v>2863937</v>
      </c>
      <c r="E12" s="56"/>
      <c r="F12" s="18">
        <f>SUM(F4:F10)</f>
        <v>0</v>
      </c>
      <c r="G12" s="57"/>
      <c r="H12" s="53">
        <v>0</v>
      </c>
      <c r="I12" s="18">
        <f>SUM(D12+F12)</f>
        <v>2863937</v>
      </c>
      <c r="J12" s="57"/>
      <c r="K12" s="53">
        <v>0</v>
      </c>
      <c r="L12" s="53">
        <v>0</v>
      </c>
      <c r="M12" s="58">
        <v>0</v>
      </c>
      <c r="N12" s="54">
        <f>SUM(N4:N10)</f>
        <v>5563937</v>
      </c>
      <c r="O12" s="17">
        <f>SUM(O4:O10)</f>
        <v>7835877</v>
      </c>
      <c r="P12" s="47">
        <f>SUM(P4:P10)</f>
        <v>0</v>
      </c>
      <c r="Q12" s="19">
        <f>SUM(Q4:Q10)</f>
        <v>0</v>
      </c>
      <c r="R12" s="19">
        <f>SUM(R4:R10)</f>
        <v>13399814</v>
      </c>
      <c r="T12" s="158">
        <f>SUM(T4:T10)</f>
        <v>2700062.521</v>
      </c>
    </row>
    <row r="13" spans="3:6" ht="12.75">
      <c r="C13" s="20"/>
      <c r="D13" s="118" t="s">
        <v>120</v>
      </c>
      <c r="E13" s="20"/>
      <c r="F13" s="41" t="s">
        <v>118</v>
      </c>
    </row>
    <row r="14" spans="3:4" ht="12.75">
      <c r="C14" s="20"/>
      <c r="D14" s="118" t="s">
        <v>119</v>
      </c>
    </row>
  </sheetData>
  <sheetProtection/>
  <mergeCells count="13">
    <mergeCell ref="A1:M1"/>
    <mergeCell ref="N1:N3"/>
    <mergeCell ref="O1:O3"/>
    <mergeCell ref="A2:A3"/>
    <mergeCell ref="B2:B3"/>
    <mergeCell ref="C2:I2"/>
    <mergeCell ref="J2:K3"/>
    <mergeCell ref="L2:L3"/>
    <mergeCell ref="M2:M3"/>
    <mergeCell ref="C3:D3"/>
    <mergeCell ref="E3:F3"/>
    <mergeCell ref="G3:H3"/>
    <mergeCell ref="N11:O11"/>
  </mergeCells>
  <printOptions/>
  <pageMargins left="0.1968503937007874" right="0" top="0.7480314960629921" bottom="0.7480314960629921" header="0.31496062992125984" footer="0.31496062992125984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18.7109375" style="0" customWidth="1"/>
    <col min="4" max="9" width="15.7109375" style="0" customWidth="1"/>
    <col min="10" max="10" width="15.140625" style="0" customWidth="1"/>
    <col min="11" max="11" width="17.7109375" style="0" customWidth="1"/>
  </cols>
  <sheetData>
    <row r="1" spans="1:11" ht="30" customHeight="1">
      <c r="A1" s="282" t="s">
        <v>154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27">
      <c r="A2" s="283" t="s">
        <v>13</v>
      </c>
      <c r="B2" s="284"/>
      <c r="C2" s="285"/>
      <c r="D2" s="140" t="s">
        <v>139</v>
      </c>
      <c r="E2" s="140" t="s">
        <v>128</v>
      </c>
      <c r="F2" s="140" t="s">
        <v>129</v>
      </c>
      <c r="G2" s="140" t="s">
        <v>130</v>
      </c>
      <c r="H2" s="140" t="s">
        <v>131</v>
      </c>
      <c r="I2" s="141" t="s">
        <v>132</v>
      </c>
      <c r="J2" s="141" t="s">
        <v>133</v>
      </c>
      <c r="K2" s="281" t="s">
        <v>11</v>
      </c>
    </row>
    <row r="3" spans="1:11" ht="12.75">
      <c r="A3" s="277" t="s">
        <v>141</v>
      </c>
      <c r="B3" s="278"/>
      <c r="C3" s="279"/>
      <c r="D3" s="142" t="s">
        <v>140</v>
      </c>
      <c r="E3" s="142" t="s">
        <v>140</v>
      </c>
      <c r="F3" s="142" t="s">
        <v>140</v>
      </c>
      <c r="G3" s="142" t="s">
        <v>140</v>
      </c>
      <c r="H3" s="142" t="s">
        <v>140</v>
      </c>
      <c r="I3" s="142" t="s">
        <v>140</v>
      </c>
      <c r="J3" s="142" t="s">
        <v>140</v>
      </c>
      <c r="K3" s="281"/>
    </row>
    <row r="4" spans="1:12" ht="30" customHeight="1">
      <c r="A4" s="286" t="s">
        <v>142</v>
      </c>
      <c r="B4" s="146">
        <v>25.92593</v>
      </c>
      <c r="C4" s="137" t="s">
        <v>153</v>
      </c>
      <c r="D4" s="139">
        <v>204000</v>
      </c>
      <c r="E4" s="139">
        <v>47000</v>
      </c>
      <c r="F4" s="139">
        <v>77000</v>
      </c>
      <c r="G4" s="139">
        <v>26000</v>
      </c>
      <c r="H4" s="139">
        <v>123000</v>
      </c>
      <c r="I4" s="139">
        <v>57000</v>
      </c>
      <c r="J4" s="139">
        <v>166000</v>
      </c>
      <c r="K4" s="145">
        <f>SUM(D4:J4)</f>
        <v>700000</v>
      </c>
      <c r="L4" s="138"/>
    </row>
    <row r="5" spans="1:12" ht="24.75" customHeight="1">
      <c r="A5" s="286"/>
      <c r="B5" s="146"/>
      <c r="C5" s="137" t="s">
        <v>143</v>
      </c>
      <c r="D5" s="139"/>
      <c r="E5" s="139"/>
      <c r="F5" s="139"/>
      <c r="G5" s="139"/>
      <c r="H5" s="139"/>
      <c r="I5" s="139"/>
      <c r="J5" s="139"/>
      <c r="K5" s="145"/>
      <c r="L5" s="138"/>
    </row>
    <row r="6" spans="1:12" ht="24.75" customHeight="1">
      <c r="A6" s="286"/>
      <c r="B6" s="146">
        <v>7.4074069</v>
      </c>
      <c r="C6" s="137" t="s">
        <v>144</v>
      </c>
      <c r="D6" s="139">
        <v>60000</v>
      </c>
      <c r="E6" s="139">
        <v>14000</v>
      </c>
      <c r="F6" s="139">
        <f>'SEKTÖRLERE GÖRE 2017'!$M$6*B6/100</f>
        <v>21999.998493</v>
      </c>
      <c r="G6" s="139">
        <v>7500</v>
      </c>
      <c r="H6" s="139">
        <v>34000</v>
      </c>
      <c r="I6" s="139">
        <v>16000</v>
      </c>
      <c r="J6" s="139">
        <v>46500</v>
      </c>
      <c r="K6" s="145">
        <f>SUM(D6:J6)</f>
        <v>199999.998493</v>
      </c>
      <c r="L6" s="138"/>
    </row>
    <row r="7" spans="1:12" ht="24.75" customHeight="1">
      <c r="A7" s="286"/>
      <c r="B7" s="146"/>
      <c r="C7" s="137" t="s">
        <v>145</v>
      </c>
      <c r="D7" s="139"/>
      <c r="E7" s="139"/>
      <c r="F7" s="139"/>
      <c r="G7" s="139"/>
      <c r="H7" s="139"/>
      <c r="I7" s="139"/>
      <c r="J7" s="139"/>
      <c r="K7" s="145"/>
      <c r="L7" s="138"/>
    </row>
    <row r="8" spans="1:12" ht="30" customHeight="1">
      <c r="A8" s="286"/>
      <c r="B8" s="146">
        <v>55.55556</v>
      </c>
      <c r="C8" s="137" t="s">
        <v>146</v>
      </c>
      <c r="D8" s="139">
        <v>440000</v>
      </c>
      <c r="E8" s="139">
        <v>103000</v>
      </c>
      <c r="F8" s="139">
        <v>165000</v>
      </c>
      <c r="G8" s="139">
        <v>55000</v>
      </c>
      <c r="H8" s="139">
        <v>256000</v>
      </c>
      <c r="I8" s="139">
        <v>123000</v>
      </c>
      <c r="J8" s="139">
        <v>358000</v>
      </c>
      <c r="K8" s="145">
        <f>SUM(D8:J8)</f>
        <v>1500000</v>
      </c>
      <c r="L8" s="138"/>
    </row>
    <row r="9" spans="1:12" ht="24.75" customHeight="1">
      <c r="A9" s="286"/>
      <c r="B9" s="146"/>
      <c r="C9" s="137" t="s">
        <v>147</v>
      </c>
      <c r="D9" s="139"/>
      <c r="E9" s="139"/>
      <c r="F9" s="139"/>
      <c r="G9" s="139"/>
      <c r="H9" s="139"/>
      <c r="I9" s="139"/>
      <c r="J9" s="139"/>
      <c r="K9" s="145"/>
      <c r="L9" s="138"/>
    </row>
    <row r="10" spans="1:12" ht="30" customHeight="1">
      <c r="A10" s="286"/>
      <c r="B10" s="146">
        <v>7.4074069</v>
      </c>
      <c r="C10" s="137" t="s">
        <v>148</v>
      </c>
      <c r="D10" s="139">
        <v>60000</v>
      </c>
      <c r="E10" s="139">
        <v>14000</v>
      </c>
      <c r="F10" s="139">
        <f>'SEKTÖRLERE GÖRE 2017'!$M$6*B10/100</f>
        <v>21999.998493</v>
      </c>
      <c r="G10" s="139">
        <v>7500</v>
      </c>
      <c r="H10" s="139">
        <v>34000</v>
      </c>
      <c r="I10" s="139">
        <v>16000</v>
      </c>
      <c r="J10" s="139">
        <v>46500</v>
      </c>
      <c r="K10" s="145">
        <f>SUM(D10:J10)</f>
        <v>199999.998493</v>
      </c>
      <c r="L10" s="138"/>
    </row>
    <row r="11" spans="1:12" ht="24.75" customHeight="1">
      <c r="A11" s="286"/>
      <c r="B11" s="146"/>
      <c r="C11" s="137" t="s">
        <v>149</v>
      </c>
      <c r="D11" s="139"/>
      <c r="E11" s="139"/>
      <c r="F11" s="139"/>
      <c r="G11" s="139"/>
      <c r="H11" s="139"/>
      <c r="I11" s="139"/>
      <c r="J11" s="139"/>
      <c r="K11" s="145"/>
      <c r="L11" s="138"/>
    </row>
    <row r="12" spans="1:12" ht="30" customHeight="1">
      <c r="A12" s="286"/>
      <c r="B12" s="146">
        <v>3.705</v>
      </c>
      <c r="C12" s="137" t="s">
        <v>150</v>
      </c>
      <c r="D12" s="139">
        <v>30000</v>
      </c>
      <c r="E12" s="139">
        <v>7000</v>
      </c>
      <c r="F12" s="139">
        <v>11000</v>
      </c>
      <c r="G12" s="139">
        <v>4000</v>
      </c>
      <c r="H12" s="139">
        <v>17000</v>
      </c>
      <c r="I12" s="139">
        <v>8000</v>
      </c>
      <c r="J12" s="139">
        <v>23000</v>
      </c>
      <c r="K12" s="145">
        <f>SUM(D12:J12)</f>
        <v>100000</v>
      </c>
      <c r="L12" s="138"/>
    </row>
    <row r="13" spans="1:12" ht="24.75" customHeight="1">
      <c r="A13" s="286"/>
      <c r="B13" s="146"/>
      <c r="C13" s="137" t="s">
        <v>151</v>
      </c>
      <c r="D13" s="139"/>
      <c r="E13" s="139"/>
      <c r="F13" s="139"/>
      <c r="G13" s="139"/>
      <c r="H13" s="139"/>
      <c r="I13" s="139"/>
      <c r="J13" s="139"/>
      <c r="K13" s="145"/>
      <c r="L13" s="138"/>
    </row>
    <row r="14" spans="1:12" ht="24.75" customHeight="1">
      <c r="A14" s="287"/>
      <c r="B14" s="147"/>
      <c r="C14" s="137" t="s">
        <v>152</v>
      </c>
      <c r="D14" s="139"/>
      <c r="E14" s="139"/>
      <c r="F14" s="139"/>
      <c r="G14" s="139"/>
      <c r="H14" s="139"/>
      <c r="I14" s="139"/>
      <c r="J14" s="139"/>
      <c r="K14" s="145"/>
      <c r="L14" s="138"/>
    </row>
    <row r="15" spans="1:12" ht="34.5" customHeight="1">
      <c r="A15" s="280" t="s">
        <v>11</v>
      </c>
      <c r="B15" s="280"/>
      <c r="C15" s="280"/>
      <c r="D15" s="144">
        <f aca="true" t="shared" si="0" ref="D15:K15">SUM(D4:D14)</f>
        <v>794000</v>
      </c>
      <c r="E15" s="144">
        <f t="shared" si="0"/>
        <v>185000</v>
      </c>
      <c r="F15" s="144">
        <f t="shared" si="0"/>
        <v>296999.996986</v>
      </c>
      <c r="G15" s="144">
        <f t="shared" si="0"/>
        <v>100000</v>
      </c>
      <c r="H15" s="144">
        <f t="shared" si="0"/>
        <v>464000</v>
      </c>
      <c r="I15" s="144">
        <f t="shared" si="0"/>
        <v>220000</v>
      </c>
      <c r="J15" s="144">
        <f t="shared" si="0"/>
        <v>640000</v>
      </c>
      <c r="K15" s="144">
        <f t="shared" si="0"/>
        <v>2699999.996986</v>
      </c>
      <c r="L15" s="138"/>
    </row>
  </sheetData>
  <sheetProtection/>
  <mergeCells count="6">
    <mergeCell ref="A3:C3"/>
    <mergeCell ref="A15:C15"/>
    <mergeCell ref="K2:K3"/>
    <mergeCell ref="A1:K1"/>
    <mergeCell ref="A2:C2"/>
    <mergeCell ref="A4:A14"/>
  </mergeCells>
  <printOptions horizontalCentered="1"/>
  <pageMargins left="0.3937007874015748" right="0.1968503937007874" top="0.7874015748031497" bottom="0.1968503937007874" header="0.31496062992125984" footer="0.31496062992125984"/>
  <pageSetup fitToHeight="1" fitToWidth="1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00"/>
  <sheetViews>
    <sheetView view="pageBreakPreview" zoomScaleSheetLayoutView="10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6" sqref="D96"/>
    </sheetView>
  </sheetViews>
  <sheetFormatPr defaultColWidth="9.140625" defaultRowHeight="12.75"/>
  <cols>
    <col min="1" max="1" width="8.140625" style="59" customWidth="1"/>
    <col min="2" max="2" width="16.28125" style="59" customWidth="1"/>
    <col min="3" max="3" width="16.7109375" style="59" customWidth="1"/>
    <col min="4" max="4" width="18.7109375" style="59" customWidth="1"/>
    <col min="5" max="5" width="13.00390625" style="59" customWidth="1"/>
    <col min="6" max="7" width="9.140625" style="59" customWidth="1"/>
    <col min="8" max="8" width="16.7109375" style="59" customWidth="1"/>
    <col min="9" max="9" width="45.7109375" style="59" customWidth="1"/>
    <col min="10" max="16384" width="9.140625" style="59" customWidth="1"/>
  </cols>
  <sheetData>
    <row r="1" spans="1:9" ht="12.75" customHeight="1">
      <c r="A1" s="294" t="s">
        <v>116</v>
      </c>
      <c r="B1" s="294"/>
      <c r="C1" s="294"/>
      <c r="D1" s="294"/>
      <c r="E1" s="294"/>
      <c r="F1" s="294"/>
      <c r="G1" s="294"/>
      <c r="H1" s="294"/>
      <c r="I1" s="294"/>
    </row>
    <row r="2" spans="1:9" ht="23.25" customHeight="1">
      <c r="A2" s="294"/>
      <c r="B2" s="294"/>
      <c r="C2" s="294"/>
      <c r="D2" s="294"/>
      <c r="E2" s="294"/>
      <c r="F2" s="294"/>
      <c r="G2" s="294"/>
      <c r="H2" s="294"/>
      <c r="I2" s="294"/>
    </row>
    <row r="3" spans="1:9" ht="28.5" customHeight="1">
      <c r="A3" s="60" t="s">
        <v>54</v>
      </c>
      <c r="B3" s="61"/>
      <c r="C3" s="61"/>
      <c r="D3" s="61"/>
      <c r="E3" s="61"/>
      <c r="F3" s="61"/>
      <c r="G3" s="61"/>
      <c r="H3" s="61" t="s">
        <v>55</v>
      </c>
      <c r="I3" s="61" t="s">
        <v>56</v>
      </c>
    </row>
    <row r="4" spans="1:9" ht="26.25" customHeight="1">
      <c r="A4" s="21" t="s">
        <v>12</v>
      </c>
      <c r="B4" s="21" t="s">
        <v>13</v>
      </c>
      <c r="C4" s="21" t="s">
        <v>57</v>
      </c>
      <c r="D4" s="21" t="s">
        <v>58</v>
      </c>
      <c r="E4" s="21" t="s">
        <v>59</v>
      </c>
      <c r="F4" s="22" t="s">
        <v>60</v>
      </c>
      <c r="G4" s="23"/>
      <c r="H4" s="292" t="s">
        <v>77</v>
      </c>
      <c r="I4" s="295" t="s">
        <v>61</v>
      </c>
    </row>
    <row r="5" spans="1:9" ht="26.25" customHeight="1">
      <c r="A5" s="24"/>
      <c r="B5" s="24"/>
      <c r="C5" s="24"/>
      <c r="D5" s="24"/>
      <c r="E5" s="24"/>
      <c r="F5" s="40" t="s">
        <v>62</v>
      </c>
      <c r="G5" s="40" t="s">
        <v>58</v>
      </c>
      <c r="H5" s="293"/>
      <c r="I5" s="296"/>
    </row>
    <row r="6" spans="1:9" ht="20.25" customHeight="1">
      <c r="A6" s="62">
        <v>1</v>
      </c>
      <c r="B6" s="63" t="s">
        <v>1</v>
      </c>
      <c r="C6" s="109" t="s">
        <v>95</v>
      </c>
      <c r="D6" s="25"/>
      <c r="E6" s="26" t="s">
        <v>47</v>
      </c>
      <c r="F6" s="166">
        <v>824</v>
      </c>
      <c r="G6" s="166"/>
      <c r="H6" s="159">
        <v>70000</v>
      </c>
      <c r="I6" s="160" t="s">
        <v>157</v>
      </c>
    </row>
    <row r="7" spans="1:9" ht="20.25" customHeight="1">
      <c r="A7" s="62">
        <f aca="true" t="shared" si="0" ref="A7:A30">SUM(A6+1)</f>
        <v>2</v>
      </c>
      <c r="B7" s="63" t="s">
        <v>80</v>
      </c>
      <c r="C7" s="109" t="s">
        <v>97</v>
      </c>
      <c r="D7" s="25"/>
      <c r="E7" s="26" t="s">
        <v>46</v>
      </c>
      <c r="F7" s="86">
        <v>400</v>
      </c>
      <c r="G7" s="86"/>
      <c r="H7" s="161">
        <v>80000</v>
      </c>
      <c r="I7" s="162" t="s">
        <v>157</v>
      </c>
    </row>
    <row r="8" spans="1:9" ht="20.25" customHeight="1">
      <c r="A8" s="62">
        <f t="shared" si="0"/>
        <v>3</v>
      </c>
      <c r="B8" s="63" t="s">
        <v>80</v>
      </c>
      <c r="C8" s="109" t="s">
        <v>85</v>
      </c>
      <c r="D8" s="25"/>
      <c r="E8" s="26" t="s">
        <v>46</v>
      </c>
      <c r="F8" s="86">
        <v>113</v>
      </c>
      <c r="G8" s="86"/>
      <c r="H8" s="161">
        <v>45000</v>
      </c>
      <c r="I8" s="162" t="s">
        <v>157</v>
      </c>
    </row>
    <row r="9" spans="1:9" ht="20.25" customHeight="1">
      <c r="A9" s="62">
        <f t="shared" si="0"/>
        <v>4</v>
      </c>
      <c r="B9" s="63" t="s">
        <v>80</v>
      </c>
      <c r="C9" s="109" t="s">
        <v>99</v>
      </c>
      <c r="D9" s="25"/>
      <c r="E9" s="26" t="s">
        <v>46</v>
      </c>
      <c r="F9" s="86">
        <v>242</v>
      </c>
      <c r="G9" s="86"/>
      <c r="H9" s="161">
        <v>79200</v>
      </c>
      <c r="I9" s="162" t="s">
        <v>158</v>
      </c>
    </row>
    <row r="10" spans="1:9" ht="20.25" customHeight="1">
      <c r="A10" s="62">
        <f t="shared" si="0"/>
        <v>5</v>
      </c>
      <c r="B10" s="63" t="s">
        <v>80</v>
      </c>
      <c r="C10" s="109" t="s">
        <v>22</v>
      </c>
      <c r="D10" s="25"/>
      <c r="E10" s="26" t="s">
        <v>46</v>
      </c>
      <c r="F10" s="86">
        <v>241</v>
      </c>
      <c r="G10" s="86"/>
      <c r="H10" s="161">
        <v>100000</v>
      </c>
      <c r="I10" s="160" t="s">
        <v>159</v>
      </c>
    </row>
    <row r="11" spans="1:9" ht="20.25" customHeight="1">
      <c r="A11" s="62">
        <f t="shared" si="0"/>
        <v>6</v>
      </c>
      <c r="B11" s="63" t="s">
        <v>80</v>
      </c>
      <c r="C11" s="109" t="s">
        <v>114</v>
      </c>
      <c r="D11" s="25"/>
      <c r="E11" s="26" t="s">
        <v>47</v>
      </c>
      <c r="F11" s="86">
        <v>1109</v>
      </c>
      <c r="G11" s="86"/>
      <c r="H11" s="161">
        <v>50000</v>
      </c>
      <c r="I11" s="162" t="s">
        <v>157</v>
      </c>
    </row>
    <row r="12" spans="1:9" ht="20.25" customHeight="1">
      <c r="A12" s="62">
        <f t="shared" si="0"/>
        <v>7</v>
      </c>
      <c r="B12" s="63" t="s">
        <v>80</v>
      </c>
      <c r="C12" s="109" t="s">
        <v>167</v>
      </c>
      <c r="D12" s="25"/>
      <c r="E12" s="26" t="s">
        <v>46</v>
      </c>
      <c r="F12" s="86">
        <v>38</v>
      </c>
      <c r="G12" s="86"/>
      <c r="H12" s="161">
        <v>110000</v>
      </c>
      <c r="I12" s="164" t="s">
        <v>159</v>
      </c>
    </row>
    <row r="13" spans="1:9" ht="20.25" customHeight="1">
      <c r="A13" s="62">
        <f t="shared" si="0"/>
        <v>8</v>
      </c>
      <c r="B13" s="63" t="s">
        <v>80</v>
      </c>
      <c r="C13" s="109" t="s">
        <v>115</v>
      </c>
      <c r="D13" s="25"/>
      <c r="E13" s="26" t="s">
        <v>46</v>
      </c>
      <c r="F13" s="167">
        <v>247</v>
      </c>
      <c r="G13" s="167"/>
      <c r="H13" s="163">
        <v>142000</v>
      </c>
      <c r="I13" s="178" t="s">
        <v>208</v>
      </c>
    </row>
    <row r="14" spans="1:9" ht="20.25" customHeight="1">
      <c r="A14" s="62">
        <f t="shared" si="0"/>
        <v>9</v>
      </c>
      <c r="B14" s="63" t="s">
        <v>80</v>
      </c>
      <c r="C14" s="109" t="s">
        <v>87</v>
      </c>
      <c r="D14" s="25"/>
      <c r="E14" s="26" t="s">
        <v>47</v>
      </c>
      <c r="F14" s="86">
        <v>156</v>
      </c>
      <c r="G14" s="86"/>
      <c r="H14" s="161">
        <v>100000</v>
      </c>
      <c r="I14" s="179" t="s">
        <v>160</v>
      </c>
    </row>
    <row r="15" spans="1:9" ht="20.25" customHeight="1">
      <c r="A15" s="62">
        <f t="shared" si="0"/>
        <v>10</v>
      </c>
      <c r="B15" s="63" t="s">
        <v>80</v>
      </c>
      <c r="C15" s="109" t="s">
        <v>78</v>
      </c>
      <c r="D15" s="25"/>
      <c r="E15" s="26" t="s">
        <v>46</v>
      </c>
      <c r="F15" s="86">
        <v>181</v>
      </c>
      <c r="G15" s="86"/>
      <c r="H15" s="161">
        <v>165000</v>
      </c>
      <c r="I15" s="180" t="s">
        <v>161</v>
      </c>
    </row>
    <row r="16" spans="1:9" ht="20.25" customHeight="1">
      <c r="A16" s="62">
        <f t="shared" si="0"/>
        <v>11</v>
      </c>
      <c r="B16" s="63" t="s">
        <v>80</v>
      </c>
      <c r="C16" s="109" t="s">
        <v>100</v>
      </c>
      <c r="D16" s="25"/>
      <c r="E16" s="26" t="s">
        <v>47</v>
      </c>
      <c r="F16" s="86">
        <v>209</v>
      </c>
      <c r="G16" s="86"/>
      <c r="H16" s="161">
        <v>50000</v>
      </c>
      <c r="I16" s="162" t="s">
        <v>157</v>
      </c>
    </row>
    <row r="17" spans="1:9" ht="20.25" customHeight="1">
      <c r="A17" s="62">
        <f t="shared" si="0"/>
        <v>12</v>
      </c>
      <c r="B17" s="63" t="s">
        <v>80</v>
      </c>
      <c r="C17" s="109" t="s">
        <v>63</v>
      </c>
      <c r="D17" s="25"/>
      <c r="E17" s="26" t="s">
        <v>46</v>
      </c>
      <c r="F17" s="86">
        <v>442</v>
      </c>
      <c r="G17" s="86"/>
      <c r="H17" s="161">
        <v>136000</v>
      </c>
      <c r="I17" s="160" t="s">
        <v>163</v>
      </c>
    </row>
    <row r="18" spans="1:9" ht="20.25" customHeight="1">
      <c r="A18" s="62">
        <f t="shared" si="0"/>
        <v>13</v>
      </c>
      <c r="B18" s="63" t="s">
        <v>80</v>
      </c>
      <c r="C18" s="109" t="s">
        <v>68</v>
      </c>
      <c r="D18" s="25"/>
      <c r="E18" s="26" t="s">
        <v>47</v>
      </c>
      <c r="F18" s="86">
        <v>100</v>
      </c>
      <c r="G18" s="86"/>
      <c r="H18" s="161">
        <v>85000</v>
      </c>
      <c r="I18" s="160" t="s">
        <v>164</v>
      </c>
    </row>
    <row r="19" spans="1:9" ht="20.25" customHeight="1">
      <c r="A19" s="62">
        <f t="shared" si="0"/>
        <v>14</v>
      </c>
      <c r="B19" s="63" t="s">
        <v>80</v>
      </c>
      <c r="C19" s="109" t="s">
        <v>69</v>
      </c>
      <c r="D19" s="25"/>
      <c r="E19" s="26" t="s">
        <v>46</v>
      </c>
      <c r="F19" s="86">
        <v>312</v>
      </c>
      <c r="G19" s="86"/>
      <c r="H19" s="161">
        <v>100000</v>
      </c>
      <c r="I19" s="160" t="s">
        <v>163</v>
      </c>
    </row>
    <row r="20" spans="1:9" ht="20.25" customHeight="1">
      <c r="A20" s="62">
        <f t="shared" si="0"/>
        <v>15</v>
      </c>
      <c r="B20" s="63" t="s">
        <v>80</v>
      </c>
      <c r="C20" s="109" t="s">
        <v>70</v>
      </c>
      <c r="D20" s="25"/>
      <c r="E20" s="26" t="s">
        <v>46</v>
      </c>
      <c r="F20" s="86">
        <v>407</v>
      </c>
      <c r="G20" s="86"/>
      <c r="H20" s="161">
        <v>60000</v>
      </c>
      <c r="I20" s="180" t="s">
        <v>236</v>
      </c>
    </row>
    <row r="21" spans="1:9" ht="20.25" customHeight="1">
      <c r="A21" s="62">
        <f t="shared" si="0"/>
        <v>16</v>
      </c>
      <c r="B21" s="63" t="s">
        <v>80</v>
      </c>
      <c r="C21" s="109" t="s">
        <v>168</v>
      </c>
      <c r="D21" s="25"/>
      <c r="E21" s="26" t="s">
        <v>46</v>
      </c>
      <c r="F21" s="86">
        <v>136</v>
      </c>
      <c r="G21" s="86"/>
      <c r="H21" s="161">
        <v>85000</v>
      </c>
      <c r="I21" s="160" t="s">
        <v>162</v>
      </c>
    </row>
    <row r="22" spans="1:9" ht="20.25" customHeight="1">
      <c r="A22" s="62">
        <f t="shared" si="0"/>
        <v>17</v>
      </c>
      <c r="B22" s="63" t="s">
        <v>80</v>
      </c>
      <c r="C22" s="109" t="s">
        <v>21</v>
      </c>
      <c r="D22" s="25" t="s">
        <v>169</v>
      </c>
      <c r="E22" s="26"/>
      <c r="F22" s="86">
        <v>525</v>
      </c>
      <c r="G22" s="86">
        <v>370</v>
      </c>
      <c r="H22" s="161">
        <v>110000</v>
      </c>
      <c r="I22" s="160" t="s">
        <v>164</v>
      </c>
    </row>
    <row r="23" spans="1:9" ht="20.25" customHeight="1">
      <c r="A23" s="62">
        <f t="shared" si="0"/>
        <v>18</v>
      </c>
      <c r="B23" s="63" t="s">
        <v>80</v>
      </c>
      <c r="C23" s="109" t="s">
        <v>86</v>
      </c>
      <c r="D23" s="25"/>
      <c r="E23" s="26"/>
      <c r="F23" s="86">
        <v>419</v>
      </c>
      <c r="G23" s="86"/>
      <c r="H23" s="161">
        <v>60000</v>
      </c>
      <c r="I23" s="162" t="s">
        <v>166</v>
      </c>
    </row>
    <row r="24" spans="1:9" ht="20.25" customHeight="1">
      <c r="A24" s="62">
        <f t="shared" si="0"/>
        <v>19</v>
      </c>
      <c r="B24" s="63" t="s">
        <v>80</v>
      </c>
      <c r="C24" s="225" t="s">
        <v>237</v>
      </c>
      <c r="D24" s="25"/>
      <c r="E24" s="26" t="s">
        <v>47</v>
      </c>
      <c r="F24" s="86">
        <v>888</v>
      </c>
      <c r="G24" s="86"/>
      <c r="H24" s="161">
        <v>100000</v>
      </c>
      <c r="I24" s="162" t="s">
        <v>234</v>
      </c>
    </row>
    <row r="25" spans="1:9" ht="20.25" customHeight="1">
      <c r="A25" s="62">
        <f t="shared" si="0"/>
        <v>20</v>
      </c>
      <c r="B25" s="63" t="s">
        <v>80</v>
      </c>
      <c r="C25" s="109" t="s">
        <v>239</v>
      </c>
      <c r="D25" s="25"/>
      <c r="E25" s="26" t="s">
        <v>47</v>
      </c>
      <c r="F25" s="86"/>
      <c r="G25" s="86"/>
      <c r="H25" s="222">
        <v>69414</v>
      </c>
      <c r="I25" s="162" t="s">
        <v>234</v>
      </c>
    </row>
    <row r="26" spans="1:9" ht="20.25" customHeight="1">
      <c r="A26" s="62">
        <f t="shared" si="0"/>
        <v>21</v>
      </c>
      <c r="B26" s="63" t="s">
        <v>80</v>
      </c>
      <c r="C26" s="109" t="s">
        <v>96</v>
      </c>
      <c r="D26" s="25"/>
      <c r="E26" s="26" t="s">
        <v>47</v>
      </c>
      <c r="F26" s="86"/>
      <c r="G26" s="86"/>
      <c r="H26" s="222">
        <v>20000</v>
      </c>
      <c r="I26" s="164" t="s">
        <v>238</v>
      </c>
    </row>
    <row r="27" spans="1:9" ht="20.25" customHeight="1">
      <c r="A27" s="62">
        <f t="shared" si="0"/>
        <v>22</v>
      </c>
      <c r="B27" s="63" t="s">
        <v>80</v>
      </c>
      <c r="C27" s="109" t="s">
        <v>113</v>
      </c>
      <c r="D27" s="25"/>
      <c r="E27" s="26" t="s">
        <v>47</v>
      </c>
      <c r="F27" s="86"/>
      <c r="G27" s="86"/>
      <c r="H27" s="222">
        <v>30000</v>
      </c>
      <c r="I27" s="164" t="s">
        <v>238</v>
      </c>
    </row>
    <row r="28" spans="1:9" ht="20.25" customHeight="1">
      <c r="A28" s="62">
        <f t="shared" si="0"/>
        <v>23</v>
      </c>
      <c r="B28" s="63" t="s">
        <v>80</v>
      </c>
      <c r="C28" s="109" t="s">
        <v>101</v>
      </c>
      <c r="D28" s="25"/>
      <c r="E28" s="26" t="s">
        <v>46</v>
      </c>
      <c r="F28" s="86">
        <v>528</v>
      </c>
      <c r="G28" s="86"/>
      <c r="H28" s="161">
        <v>135000</v>
      </c>
      <c r="I28" s="164" t="s">
        <v>243</v>
      </c>
    </row>
    <row r="29" spans="1:9" ht="20.25" customHeight="1">
      <c r="A29" s="62">
        <f t="shared" si="0"/>
        <v>24</v>
      </c>
      <c r="B29" s="63" t="s">
        <v>80</v>
      </c>
      <c r="C29" s="109" t="s">
        <v>94</v>
      </c>
      <c r="D29" s="25"/>
      <c r="E29" s="26" t="s">
        <v>46</v>
      </c>
      <c r="F29" s="86"/>
      <c r="G29" s="86"/>
      <c r="H29" s="161">
        <v>140000</v>
      </c>
      <c r="I29" s="164" t="s">
        <v>242</v>
      </c>
    </row>
    <row r="30" spans="1:9" ht="20.25" customHeight="1">
      <c r="A30" s="62">
        <f t="shared" si="0"/>
        <v>25</v>
      </c>
      <c r="B30" s="63" t="s">
        <v>80</v>
      </c>
      <c r="C30" s="109" t="s">
        <v>240</v>
      </c>
      <c r="D30" s="25"/>
      <c r="E30" s="26" t="s">
        <v>46</v>
      </c>
      <c r="F30" s="86"/>
      <c r="G30" s="86"/>
      <c r="H30" s="222">
        <v>25000</v>
      </c>
      <c r="I30" s="164" t="s">
        <v>241</v>
      </c>
    </row>
    <row r="31" spans="1:9" ht="20.25" customHeight="1">
      <c r="A31" s="103">
        <v>25</v>
      </c>
      <c r="B31" s="289" t="s">
        <v>9</v>
      </c>
      <c r="C31" s="290"/>
      <c r="D31" s="290"/>
      <c r="E31" s="291"/>
      <c r="F31" s="65"/>
      <c r="G31" s="66"/>
      <c r="H31" s="174">
        <f>SUM(H6:H30)</f>
        <v>2146614</v>
      </c>
      <c r="I31" s="66"/>
    </row>
    <row r="32" spans="1:9" ht="20.25" customHeight="1">
      <c r="A32" s="64">
        <v>1</v>
      </c>
      <c r="B32" s="63" t="s">
        <v>2</v>
      </c>
      <c r="C32" s="109" t="s">
        <v>103</v>
      </c>
      <c r="D32" s="25"/>
      <c r="E32" s="26" t="s">
        <v>47</v>
      </c>
      <c r="F32" s="86">
        <v>609</v>
      </c>
      <c r="G32" s="27"/>
      <c r="H32" s="161">
        <v>400000</v>
      </c>
      <c r="I32" s="160" t="s">
        <v>165</v>
      </c>
    </row>
    <row r="33" spans="1:9" ht="20.25" customHeight="1">
      <c r="A33" s="64">
        <f>SUM(A32+1)</f>
        <v>2</v>
      </c>
      <c r="B33" s="64" t="s">
        <v>38</v>
      </c>
      <c r="C33" s="109" t="s">
        <v>104</v>
      </c>
      <c r="D33" s="25"/>
      <c r="E33" s="26" t="s">
        <v>47</v>
      </c>
      <c r="F33" s="86">
        <v>64</v>
      </c>
      <c r="G33" s="26"/>
      <c r="H33" s="161">
        <v>30000</v>
      </c>
      <c r="I33" s="179" t="s">
        <v>170</v>
      </c>
    </row>
    <row r="34" spans="1:9" ht="20.25" customHeight="1">
      <c r="A34" s="64">
        <f>SUM(A33+1)</f>
        <v>3</v>
      </c>
      <c r="B34" s="64" t="s">
        <v>38</v>
      </c>
      <c r="C34" s="109" t="s">
        <v>105</v>
      </c>
      <c r="D34" s="25"/>
      <c r="E34" s="26" t="s">
        <v>46</v>
      </c>
      <c r="F34" s="86">
        <v>97</v>
      </c>
      <c r="G34" s="26"/>
      <c r="H34" s="161">
        <v>70000</v>
      </c>
      <c r="I34" s="160" t="s">
        <v>171</v>
      </c>
    </row>
    <row r="35" spans="1:9" ht="20.25" customHeight="1">
      <c r="A35" s="64">
        <f>SUM(A34+1)</f>
        <v>4</v>
      </c>
      <c r="B35" s="64"/>
      <c r="C35" s="109" t="s">
        <v>88</v>
      </c>
      <c r="D35" s="25" t="s">
        <v>173</v>
      </c>
      <c r="E35" s="26" t="s">
        <v>47</v>
      </c>
      <c r="F35" s="86">
        <v>262</v>
      </c>
      <c r="G35" s="27">
        <v>13</v>
      </c>
      <c r="H35" s="161">
        <v>55000</v>
      </c>
      <c r="I35" s="160" t="s">
        <v>166</v>
      </c>
    </row>
    <row r="36" spans="1:9" ht="20.25" customHeight="1">
      <c r="A36" s="64">
        <f>SUM(A35+1)</f>
        <v>5</v>
      </c>
      <c r="B36" s="64"/>
      <c r="C36" s="109" t="s">
        <v>253</v>
      </c>
      <c r="D36" s="25"/>
      <c r="E36" s="26" t="s">
        <v>46</v>
      </c>
      <c r="F36" s="86"/>
      <c r="G36" s="26"/>
      <c r="H36" s="161">
        <v>15000</v>
      </c>
      <c r="I36" s="179" t="s">
        <v>254</v>
      </c>
    </row>
    <row r="37" spans="1:9" ht="20.25" customHeight="1">
      <c r="A37" s="64">
        <f>SUM(A36+1)</f>
        <v>6</v>
      </c>
      <c r="B37" s="64"/>
      <c r="C37" s="109" t="s">
        <v>23</v>
      </c>
      <c r="D37" s="25"/>
      <c r="E37" s="26" t="s">
        <v>47</v>
      </c>
      <c r="F37" s="86"/>
      <c r="G37" s="26"/>
      <c r="H37" s="161">
        <v>58410</v>
      </c>
      <c r="I37" s="179" t="s">
        <v>255</v>
      </c>
    </row>
    <row r="38" spans="1:9" ht="20.25" customHeight="1">
      <c r="A38" s="64"/>
      <c r="B38" s="64"/>
      <c r="C38" s="227" t="s">
        <v>71</v>
      </c>
      <c r="D38" s="25"/>
      <c r="E38" s="26" t="s">
        <v>46</v>
      </c>
      <c r="F38" s="86">
        <v>103</v>
      </c>
      <c r="G38" s="26"/>
      <c r="H38" s="161">
        <v>0</v>
      </c>
      <c r="I38" s="234" t="s">
        <v>260</v>
      </c>
    </row>
    <row r="39" spans="1:9" ht="20.25" customHeight="1">
      <c r="A39" s="64"/>
      <c r="B39" s="64" t="s">
        <v>38</v>
      </c>
      <c r="C39" s="227" t="s">
        <v>256</v>
      </c>
      <c r="D39" s="231"/>
      <c r="E39" s="232" t="s">
        <v>47</v>
      </c>
      <c r="F39" s="206">
        <v>280</v>
      </c>
      <c r="G39" s="232"/>
      <c r="H39" s="233"/>
      <c r="I39" s="229" t="s">
        <v>257</v>
      </c>
    </row>
    <row r="40" spans="1:9" ht="20.25" customHeight="1">
      <c r="A40" s="103">
        <v>6</v>
      </c>
      <c r="B40" s="289" t="s">
        <v>9</v>
      </c>
      <c r="C40" s="290"/>
      <c r="D40" s="290"/>
      <c r="E40" s="291"/>
      <c r="F40" s="65"/>
      <c r="G40" s="66"/>
      <c r="H40" s="174">
        <f>FLOOR(SUM(H32:H39),1)</f>
        <v>628410</v>
      </c>
      <c r="I40" s="66"/>
    </row>
    <row r="41" spans="1:9" ht="20.25" customHeight="1">
      <c r="A41" s="102">
        <v>1</v>
      </c>
      <c r="B41" s="63" t="s">
        <v>64</v>
      </c>
      <c r="C41" s="109" t="s">
        <v>138</v>
      </c>
      <c r="D41" s="25"/>
      <c r="E41" s="26" t="s">
        <v>47</v>
      </c>
      <c r="F41" s="86">
        <v>479</v>
      </c>
      <c r="G41" s="26"/>
      <c r="H41" s="161">
        <v>70000</v>
      </c>
      <c r="I41" s="160" t="s">
        <v>177</v>
      </c>
    </row>
    <row r="42" spans="1:9" ht="20.25" customHeight="1">
      <c r="A42" s="102">
        <f>SUM(A41+1)</f>
        <v>2</v>
      </c>
      <c r="B42" s="63"/>
      <c r="C42" s="25" t="s">
        <v>106</v>
      </c>
      <c r="D42" s="25"/>
      <c r="E42" s="26" t="s">
        <v>47</v>
      </c>
      <c r="F42" s="86">
        <v>202</v>
      </c>
      <c r="G42" s="27"/>
      <c r="H42" s="161">
        <v>175000</v>
      </c>
      <c r="I42" s="180" t="s">
        <v>209</v>
      </c>
    </row>
    <row r="43" spans="1:9" ht="20.25" customHeight="1">
      <c r="A43" s="102">
        <f aca="true" t="shared" si="1" ref="A43:A49">SUM(A42+1)</f>
        <v>3</v>
      </c>
      <c r="B43" s="64" t="s">
        <v>38</v>
      </c>
      <c r="C43" s="109" t="s">
        <v>181</v>
      </c>
      <c r="D43" s="25"/>
      <c r="E43" s="26" t="s">
        <v>46</v>
      </c>
      <c r="F43" s="86">
        <v>270</v>
      </c>
      <c r="G43" s="27"/>
      <c r="H43" s="161">
        <v>120000</v>
      </c>
      <c r="I43" s="160" t="s">
        <v>178</v>
      </c>
    </row>
    <row r="44" spans="1:9" ht="20.25" customHeight="1">
      <c r="A44" s="102">
        <f t="shared" si="1"/>
        <v>4</v>
      </c>
      <c r="B44" s="64" t="s">
        <v>38</v>
      </c>
      <c r="C44" s="25" t="s">
        <v>111</v>
      </c>
      <c r="D44" s="25" t="s">
        <v>182</v>
      </c>
      <c r="E44" s="26" t="s">
        <v>47</v>
      </c>
      <c r="F44" s="86">
        <v>135</v>
      </c>
      <c r="G44" s="27">
        <v>30</v>
      </c>
      <c r="H44" s="161">
        <v>55000</v>
      </c>
      <c r="I44" s="162" t="s">
        <v>179</v>
      </c>
    </row>
    <row r="45" spans="1:9" ht="20.25" customHeight="1">
      <c r="A45" s="102">
        <f t="shared" si="1"/>
        <v>5</v>
      </c>
      <c r="B45" s="64" t="s">
        <v>38</v>
      </c>
      <c r="C45" s="109" t="s">
        <v>137</v>
      </c>
      <c r="D45" s="25"/>
      <c r="E45" s="26" t="s">
        <v>46</v>
      </c>
      <c r="F45" s="86">
        <v>97</v>
      </c>
      <c r="G45" s="26">
        <v>22</v>
      </c>
      <c r="H45" s="161">
        <v>140000</v>
      </c>
      <c r="I45" s="170" t="s">
        <v>158</v>
      </c>
    </row>
    <row r="46" spans="1:9" ht="20.25" customHeight="1">
      <c r="A46" s="102">
        <f t="shared" si="1"/>
        <v>6</v>
      </c>
      <c r="B46" s="64" t="s">
        <v>38</v>
      </c>
      <c r="C46" s="25" t="s">
        <v>112</v>
      </c>
      <c r="D46" s="25"/>
      <c r="E46" s="26" t="s">
        <v>46</v>
      </c>
      <c r="F46" s="86">
        <v>271</v>
      </c>
      <c r="G46" s="27"/>
      <c r="H46" s="161">
        <v>120000</v>
      </c>
      <c r="I46" s="160" t="s">
        <v>178</v>
      </c>
    </row>
    <row r="47" spans="1:9" ht="20.25" customHeight="1">
      <c r="A47" s="102">
        <f t="shared" si="1"/>
        <v>7</v>
      </c>
      <c r="B47" s="64" t="s">
        <v>38</v>
      </c>
      <c r="C47" s="109" t="s">
        <v>180</v>
      </c>
      <c r="D47" s="25"/>
      <c r="E47" s="26" t="s">
        <v>47</v>
      </c>
      <c r="F47" s="86">
        <v>118</v>
      </c>
      <c r="G47" s="26"/>
      <c r="H47" s="161">
        <v>90000</v>
      </c>
      <c r="I47" s="160" t="s">
        <v>163</v>
      </c>
    </row>
    <row r="48" spans="1:9" ht="20.25" customHeight="1">
      <c r="A48" s="102">
        <f t="shared" si="1"/>
        <v>8</v>
      </c>
      <c r="B48" s="64" t="s">
        <v>38</v>
      </c>
      <c r="C48" s="25" t="s">
        <v>67</v>
      </c>
      <c r="D48" s="25"/>
      <c r="E48" s="26" t="s">
        <v>47</v>
      </c>
      <c r="F48" s="86">
        <v>91</v>
      </c>
      <c r="G48" s="26"/>
      <c r="H48" s="161">
        <v>35000</v>
      </c>
      <c r="I48" s="162" t="s">
        <v>157</v>
      </c>
    </row>
    <row r="49" spans="1:9" ht="20.25" customHeight="1">
      <c r="A49" s="102">
        <f t="shared" si="1"/>
        <v>9</v>
      </c>
      <c r="B49" s="64"/>
      <c r="C49" s="25" t="s">
        <v>98</v>
      </c>
      <c r="D49" s="25"/>
      <c r="E49" s="26" t="s">
        <v>47</v>
      </c>
      <c r="F49" s="86"/>
      <c r="G49" s="26"/>
      <c r="H49" s="161">
        <v>59346</v>
      </c>
      <c r="I49" s="162" t="s">
        <v>157</v>
      </c>
    </row>
    <row r="50" spans="1:9" ht="20.25" customHeight="1">
      <c r="A50" s="102"/>
      <c r="B50" s="64" t="s">
        <v>38</v>
      </c>
      <c r="C50" s="231" t="s">
        <v>107</v>
      </c>
      <c r="D50" s="231"/>
      <c r="E50" s="232" t="s">
        <v>47</v>
      </c>
      <c r="F50" s="206">
        <v>257</v>
      </c>
      <c r="G50" s="252"/>
      <c r="H50" s="233"/>
      <c r="I50" s="228" t="s">
        <v>261</v>
      </c>
    </row>
    <row r="51" spans="1:9" ht="20.25" customHeight="1">
      <c r="A51" s="103">
        <v>9</v>
      </c>
      <c r="B51" s="289" t="s">
        <v>9</v>
      </c>
      <c r="C51" s="290"/>
      <c r="D51" s="290"/>
      <c r="E51" s="291"/>
      <c r="F51" s="65"/>
      <c r="G51" s="66"/>
      <c r="H51" s="174">
        <f>SUM(H41:H50)</f>
        <v>864346</v>
      </c>
      <c r="I51" s="66"/>
    </row>
    <row r="52" spans="1:9" ht="20.25" customHeight="1">
      <c r="A52" s="64">
        <v>1</v>
      </c>
      <c r="B52" s="63" t="s">
        <v>65</v>
      </c>
      <c r="C52" s="25" t="s">
        <v>176</v>
      </c>
      <c r="D52" s="25"/>
      <c r="E52" s="26" t="s">
        <v>47</v>
      </c>
      <c r="F52" s="27">
        <v>163</v>
      </c>
      <c r="G52" s="26"/>
      <c r="H52" s="176">
        <v>74612</v>
      </c>
      <c r="I52" s="169" t="s">
        <v>174</v>
      </c>
    </row>
    <row r="53" spans="1:9" ht="20.25" customHeight="1">
      <c r="A53" s="64">
        <v>2</v>
      </c>
      <c r="B53" s="175"/>
      <c r="C53" s="25" t="s">
        <v>175</v>
      </c>
      <c r="D53" s="25"/>
      <c r="E53" s="26" t="s">
        <v>47</v>
      </c>
      <c r="F53" s="27">
        <v>71</v>
      </c>
      <c r="G53" s="26"/>
      <c r="H53" s="177">
        <v>76000</v>
      </c>
      <c r="I53" s="169" t="s">
        <v>174</v>
      </c>
    </row>
    <row r="54" spans="1:9" ht="20.25" customHeight="1">
      <c r="A54" s="64">
        <v>3</v>
      </c>
      <c r="B54" s="175"/>
      <c r="C54" s="25" t="s">
        <v>136</v>
      </c>
      <c r="D54" s="25"/>
      <c r="E54" s="26" t="s">
        <v>47</v>
      </c>
      <c r="F54" s="27">
        <v>325</v>
      </c>
      <c r="G54" s="26"/>
      <c r="H54" s="176">
        <v>24000</v>
      </c>
      <c r="I54" s="240" t="s">
        <v>259</v>
      </c>
    </row>
    <row r="55" spans="1:9" ht="20.25" customHeight="1">
      <c r="A55" s="103">
        <v>3</v>
      </c>
      <c r="B55" s="289" t="s">
        <v>9</v>
      </c>
      <c r="C55" s="290"/>
      <c r="D55" s="290"/>
      <c r="E55" s="291"/>
      <c r="F55" s="65"/>
      <c r="G55" s="66"/>
      <c r="H55" s="112">
        <f>FLOOR(SUM(H52:H54),1)</f>
        <v>174612</v>
      </c>
      <c r="I55" s="66"/>
    </row>
    <row r="56" spans="1:9" ht="24" customHeight="1">
      <c r="A56" s="64">
        <v>1</v>
      </c>
      <c r="B56" s="63" t="s">
        <v>5</v>
      </c>
      <c r="C56" s="196" t="s">
        <v>223</v>
      </c>
      <c r="D56" s="197"/>
      <c r="E56" s="198" t="s">
        <v>46</v>
      </c>
      <c r="F56" s="199">
        <v>261</v>
      </c>
      <c r="G56" s="198"/>
      <c r="H56" s="200">
        <v>180000</v>
      </c>
      <c r="I56" s="180" t="s">
        <v>183</v>
      </c>
    </row>
    <row r="57" spans="1:9" ht="20.25" customHeight="1">
      <c r="A57" s="64">
        <f>SUM(A56+1)</f>
        <v>2</v>
      </c>
      <c r="B57" s="63"/>
      <c r="C57" s="25" t="s">
        <v>189</v>
      </c>
      <c r="D57" s="25"/>
      <c r="E57" s="26"/>
      <c r="F57" s="168">
        <v>214</v>
      </c>
      <c r="G57" s="26"/>
      <c r="H57" s="161">
        <v>40000</v>
      </c>
      <c r="I57" s="160" t="s">
        <v>185</v>
      </c>
    </row>
    <row r="58" spans="1:9" ht="20.25" customHeight="1">
      <c r="A58" s="64">
        <f aca="true" t="shared" si="2" ref="A58:A68">SUM(A57+1)</f>
        <v>3</v>
      </c>
      <c r="B58" s="64" t="s">
        <v>38</v>
      </c>
      <c r="C58" s="25" t="s">
        <v>110</v>
      </c>
      <c r="D58" s="25"/>
      <c r="E58" s="26"/>
      <c r="F58" s="168">
        <v>79</v>
      </c>
      <c r="G58" s="26"/>
      <c r="H58" s="161">
        <v>65000</v>
      </c>
      <c r="I58" s="160" t="s">
        <v>179</v>
      </c>
    </row>
    <row r="59" spans="1:9" ht="20.25" customHeight="1">
      <c r="A59" s="64">
        <f t="shared" si="2"/>
        <v>4</v>
      </c>
      <c r="B59" s="64" t="s">
        <v>38</v>
      </c>
      <c r="C59" s="25" t="s">
        <v>24</v>
      </c>
      <c r="D59" s="25"/>
      <c r="E59" s="26"/>
      <c r="F59" s="168">
        <v>31</v>
      </c>
      <c r="G59" s="26"/>
      <c r="H59" s="161">
        <v>60000</v>
      </c>
      <c r="I59" s="160" t="s">
        <v>179</v>
      </c>
    </row>
    <row r="60" spans="1:9" ht="20.25" customHeight="1">
      <c r="A60" s="64">
        <f t="shared" si="2"/>
        <v>5</v>
      </c>
      <c r="B60" s="64" t="s">
        <v>38</v>
      </c>
      <c r="C60" s="25" t="s">
        <v>190</v>
      </c>
      <c r="D60" s="25"/>
      <c r="E60" s="26"/>
      <c r="F60" s="168">
        <v>79</v>
      </c>
      <c r="G60" s="26"/>
      <c r="H60" s="161">
        <v>120000</v>
      </c>
      <c r="I60" s="160" t="s">
        <v>220</v>
      </c>
    </row>
    <row r="61" spans="1:9" ht="20.25" customHeight="1">
      <c r="A61" s="64">
        <f t="shared" si="2"/>
        <v>6</v>
      </c>
      <c r="B61" s="64" t="s">
        <v>38</v>
      </c>
      <c r="C61" s="25" t="s">
        <v>191</v>
      </c>
      <c r="D61" s="25"/>
      <c r="E61" s="26"/>
      <c r="F61" s="168">
        <v>474</v>
      </c>
      <c r="G61" s="26"/>
      <c r="H61" s="161">
        <v>65000</v>
      </c>
      <c r="I61" s="160" t="s">
        <v>218</v>
      </c>
    </row>
    <row r="62" spans="1:9" ht="20.25" customHeight="1">
      <c r="A62" s="64">
        <f t="shared" si="2"/>
        <v>7</v>
      </c>
      <c r="B62" s="64" t="s">
        <v>38</v>
      </c>
      <c r="C62" s="25" t="s">
        <v>188</v>
      </c>
      <c r="D62" s="25"/>
      <c r="E62" s="26"/>
      <c r="F62" s="86">
        <v>94</v>
      </c>
      <c r="G62" s="26"/>
      <c r="H62" s="161">
        <v>45000</v>
      </c>
      <c r="I62" s="162" t="s">
        <v>157</v>
      </c>
    </row>
    <row r="63" spans="1:9" ht="20.25" customHeight="1">
      <c r="A63" s="64">
        <f t="shared" si="2"/>
        <v>8</v>
      </c>
      <c r="B63" s="64" t="s">
        <v>38</v>
      </c>
      <c r="C63" s="25" t="s">
        <v>186</v>
      </c>
      <c r="D63" s="25"/>
      <c r="E63" s="26" t="s">
        <v>46</v>
      </c>
      <c r="F63" s="86">
        <v>174</v>
      </c>
      <c r="G63" s="26"/>
      <c r="H63" s="161">
        <v>65000</v>
      </c>
      <c r="I63" s="162" t="s">
        <v>157</v>
      </c>
    </row>
    <row r="64" spans="1:9" ht="29.25" customHeight="1">
      <c r="A64" s="64">
        <f t="shared" si="2"/>
        <v>9</v>
      </c>
      <c r="B64" s="64" t="s">
        <v>38</v>
      </c>
      <c r="C64" s="171" t="s">
        <v>187</v>
      </c>
      <c r="D64" s="25"/>
      <c r="E64" s="26" t="s">
        <v>46</v>
      </c>
      <c r="F64" s="86">
        <v>129</v>
      </c>
      <c r="G64" s="26"/>
      <c r="H64" s="161">
        <v>125000</v>
      </c>
      <c r="I64" s="180" t="s">
        <v>184</v>
      </c>
    </row>
    <row r="65" spans="1:9" ht="20.25" customHeight="1">
      <c r="A65" s="64">
        <f t="shared" si="2"/>
        <v>10</v>
      </c>
      <c r="B65" s="64" t="s">
        <v>38</v>
      </c>
      <c r="C65" s="25" t="s">
        <v>219</v>
      </c>
      <c r="D65" s="25"/>
      <c r="E65" s="26"/>
      <c r="F65" s="86"/>
      <c r="G65" s="26"/>
      <c r="H65" s="161">
        <v>26000</v>
      </c>
      <c r="I65" s="162" t="s">
        <v>232</v>
      </c>
    </row>
    <row r="66" spans="1:9" ht="20.25" customHeight="1">
      <c r="A66" s="64">
        <f t="shared" si="2"/>
        <v>11</v>
      </c>
      <c r="B66" s="64" t="s">
        <v>38</v>
      </c>
      <c r="C66" s="25" t="s">
        <v>192</v>
      </c>
      <c r="D66" s="25" t="s">
        <v>193</v>
      </c>
      <c r="E66" s="26"/>
      <c r="F66" s="86"/>
      <c r="G66" s="26"/>
      <c r="H66" s="161">
        <v>69240</v>
      </c>
      <c r="I66" s="162" t="s">
        <v>233</v>
      </c>
    </row>
    <row r="67" spans="1:9" ht="20.25" customHeight="1">
      <c r="A67" s="64">
        <f t="shared" si="2"/>
        <v>12</v>
      </c>
      <c r="B67" s="64" t="s">
        <v>38</v>
      </c>
      <c r="C67" s="25" t="s">
        <v>73</v>
      </c>
      <c r="D67" s="114"/>
      <c r="E67" s="115"/>
      <c r="F67" s="202"/>
      <c r="G67" s="115"/>
      <c r="H67" s="222">
        <v>50000</v>
      </c>
      <c r="I67" s="226" t="s">
        <v>221</v>
      </c>
    </row>
    <row r="68" spans="1:9" ht="20.25" customHeight="1">
      <c r="A68" s="64">
        <f t="shared" si="2"/>
        <v>13</v>
      </c>
      <c r="B68" s="64" t="s">
        <v>38</v>
      </c>
      <c r="C68" s="25" t="s">
        <v>72</v>
      </c>
      <c r="D68" s="114"/>
      <c r="E68" s="115"/>
      <c r="F68" s="202"/>
      <c r="G68" s="115"/>
      <c r="H68" s="222">
        <v>75000</v>
      </c>
      <c r="I68" s="201" t="s">
        <v>247</v>
      </c>
    </row>
    <row r="69" spans="1:9" ht="20.25" customHeight="1">
      <c r="A69" s="103">
        <v>13</v>
      </c>
      <c r="B69" s="289" t="s">
        <v>9</v>
      </c>
      <c r="C69" s="290"/>
      <c r="D69" s="290"/>
      <c r="E69" s="291"/>
      <c r="F69" s="65"/>
      <c r="G69" s="66"/>
      <c r="H69" s="174">
        <f>FLOOR(SUM(H56:H68),1)</f>
        <v>985240</v>
      </c>
      <c r="I69" s="66"/>
    </row>
    <row r="70" spans="1:9" ht="20.25" customHeight="1">
      <c r="A70" s="64">
        <v>1</v>
      </c>
      <c r="B70" s="63" t="s">
        <v>6</v>
      </c>
      <c r="C70" s="109" t="s">
        <v>195</v>
      </c>
      <c r="D70" s="25"/>
      <c r="E70" s="26" t="s">
        <v>47</v>
      </c>
      <c r="F70" s="86">
        <v>128</v>
      </c>
      <c r="G70" s="26"/>
      <c r="H70" s="161">
        <v>55000</v>
      </c>
      <c r="I70" s="162" t="s">
        <v>157</v>
      </c>
    </row>
    <row r="71" spans="1:9" ht="20.25" customHeight="1">
      <c r="A71" s="64">
        <f aca="true" t="shared" si="3" ref="A71:A78">SUM(A70+1)</f>
        <v>2</v>
      </c>
      <c r="B71" s="64" t="s">
        <v>38</v>
      </c>
      <c r="C71" s="109" t="s">
        <v>30</v>
      </c>
      <c r="D71" s="25"/>
      <c r="E71" s="26" t="s">
        <v>46</v>
      </c>
      <c r="F71" s="86">
        <v>96</v>
      </c>
      <c r="G71" s="26"/>
      <c r="H71" s="161">
        <v>55000</v>
      </c>
      <c r="I71" s="162" t="s">
        <v>157</v>
      </c>
    </row>
    <row r="72" spans="1:9" ht="20.25" customHeight="1">
      <c r="A72" s="64">
        <f t="shared" si="3"/>
        <v>3</v>
      </c>
      <c r="B72" s="64" t="s">
        <v>38</v>
      </c>
      <c r="C72" s="109" t="s">
        <v>196</v>
      </c>
      <c r="D72" s="25"/>
      <c r="E72" s="26" t="s">
        <v>47</v>
      </c>
      <c r="F72" s="86">
        <v>105</v>
      </c>
      <c r="G72" s="26"/>
      <c r="H72" s="161">
        <v>50000</v>
      </c>
      <c r="I72" s="162" t="s">
        <v>157</v>
      </c>
    </row>
    <row r="73" spans="1:9" ht="20.25" customHeight="1">
      <c r="A73" s="64">
        <f t="shared" si="3"/>
        <v>4</v>
      </c>
      <c r="B73" s="64" t="s">
        <v>38</v>
      </c>
      <c r="C73" s="109" t="s">
        <v>91</v>
      </c>
      <c r="D73" s="25"/>
      <c r="E73" s="26" t="s">
        <v>46</v>
      </c>
      <c r="F73" s="86"/>
      <c r="G73" s="26"/>
      <c r="H73" s="161">
        <v>120000</v>
      </c>
      <c r="I73" s="201" t="s">
        <v>217</v>
      </c>
    </row>
    <row r="74" spans="1:9" ht="20.25" customHeight="1">
      <c r="A74" s="64">
        <f t="shared" si="3"/>
        <v>5</v>
      </c>
      <c r="B74" s="64" t="s">
        <v>38</v>
      </c>
      <c r="C74" s="109" t="s">
        <v>74</v>
      </c>
      <c r="D74" s="25"/>
      <c r="E74" s="26"/>
      <c r="F74" s="86">
        <v>40</v>
      </c>
      <c r="G74" s="26"/>
      <c r="H74" s="161">
        <v>40000</v>
      </c>
      <c r="I74" s="173" t="s">
        <v>194</v>
      </c>
    </row>
    <row r="75" spans="1:9" ht="20.25" customHeight="1">
      <c r="A75" s="64">
        <f t="shared" si="3"/>
        <v>6</v>
      </c>
      <c r="B75" s="64"/>
      <c r="C75" s="109" t="s">
        <v>27</v>
      </c>
      <c r="D75" s="25" t="s">
        <v>197</v>
      </c>
      <c r="E75" s="26"/>
      <c r="F75" s="86">
        <v>168</v>
      </c>
      <c r="G75" s="26">
        <v>63</v>
      </c>
      <c r="H75" s="161">
        <v>80000</v>
      </c>
      <c r="I75" s="162" t="s">
        <v>158</v>
      </c>
    </row>
    <row r="76" spans="1:9" ht="20.25" customHeight="1">
      <c r="A76" s="64">
        <f t="shared" si="3"/>
        <v>7</v>
      </c>
      <c r="B76" s="64"/>
      <c r="C76" s="109" t="s">
        <v>26</v>
      </c>
      <c r="D76" s="25"/>
      <c r="E76" s="26"/>
      <c r="F76" s="86"/>
      <c r="G76" s="26"/>
      <c r="H76" s="161">
        <v>184000</v>
      </c>
      <c r="I76" s="173" t="s">
        <v>172</v>
      </c>
    </row>
    <row r="77" spans="1:9" ht="20.25" customHeight="1">
      <c r="A77" s="64">
        <f t="shared" si="3"/>
        <v>8</v>
      </c>
      <c r="B77" s="64"/>
      <c r="C77" s="109" t="s">
        <v>28</v>
      </c>
      <c r="D77" s="25"/>
      <c r="E77" s="26"/>
      <c r="F77" s="86"/>
      <c r="G77" s="26"/>
      <c r="H77" s="161">
        <v>102000</v>
      </c>
      <c r="I77" s="173" t="s">
        <v>172</v>
      </c>
    </row>
    <row r="78" spans="1:9" ht="20.25" customHeight="1">
      <c r="A78" s="64">
        <f t="shared" si="3"/>
        <v>9</v>
      </c>
      <c r="B78" s="64"/>
      <c r="C78" s="109" t="s">
        <v>29</v>
      </c>
      <c r="D78" s="25"/>
      <c r="E78" s="26"/>
      <c r="F78" s="86">
        <v>297</v>
      </c>
      <c r="G78" s="26"/>
      <c r="H78" s="161">
        <v>55763</v>
      </c>
      <c r="I78" s="162" t="s">
        <v>157</v>
      </c>
    </row>
    <row r="79" spans="1:9" ht="20.25" customHeight="1">
      <c r="A79" s="64"/>
      <c r="B79" s="64"/>
      <c r="C79" s="227" t="s">
        <v>108</v>
      </c>
      <c r="D79" s="25"/>
      <c r="E79" s="26" t="s">
        <v>47</v>
      </c>
      <c r="F79" s="86">
        <v>321</v>
      </c>
      <c r="G79" s="26"/>
      <c r="H79" s="161">
        <v>0</v>
      </c>
      <c r="I79" s="229" t="s">
        <v>251</v>
      </c>
    </row>
    <row r="80" spans="1:9" ht="20.25" customHeight="1">
      <c r="A80" s="64"/>
      <c r="B80" s="64"/>
      <c r="C80" s="227" t="s">
        <v>29</v>
      </c>
      <c r="D80" s="25"/>
      <c r="E80" s="26"/>
      <c r="F80" s="86">
        <v>284</v>
      </c>
      <c r="G80" s="26"/>
      <c r="H80" s="161"/>
      <c r="I80" s="228" t="s">
        <v>252</v>
      </c>
    </row>
    <row r="81" spans="1:9" ht="20.25" customHeight="1">
      <c r="A81" s="64"/>
      <c r="B81" s="64"/>
      <c r="C81" s="227" t="s">
        <v>25</v>
      </c>
      <c r="D81" s="25"/>
      <c r="E81" s="26" t="s">
        <v>46</v>
      </c>
      <c r="F81" s="86">
        <v>314</v>
      </c>
      <c r="G81" s="26"/>
      <c r="H81" s="161">
        <v>0</v>
      </c>
      <c r="I81" s="228" t="s">
        <v>250</v>
      </c>
    </row>
    <row r="82" spans="1:9" ht="20.25" customHeight="1">
      <c r="A82" s="103">
        <v>9</v>
      </c>
      <c r="B82" s="289" t="s">
        <v>9</v>
      </c>
      <c r="C82" s="290"/>
      <c r="D82" s="290"/>
      <c r="E82" s="291"/>
      <c r="F82" s="65"/>
      <c r="G82" s="66"/>
      <c r="H82" s="112">
        <f>SUM(H70:H81)</f>
        <v>741763</v>
      </c>
      <c r="I82" s="66"/>
    </row>
    <row r="83" spans="1:9" ht="20.25" customHeight="1">
      <c r="A83" s="64">
        <v>1</v>
      </c>
      <c r="B83" s="63" t="s">
        <v>7</v>
      </c>
      <c r="C83" s="26" t="s">
        <v>75</v>
      </c>
      <c r="D83" s="25"/>
      <c r="E83" s="26" t="s">
        <v>46</v>
      </c>
      <c r="F83" s="86">
        <v>1103</v>
      </c>
      <c r="G83" s="86"/>
      <c r="H83" s="161">
        <v>100000</v>
      </c>
      <c r="I83" s="180" t="s">
        <v>228</v>
      </c>
    </row>
    <row r="84" spans="1:9" ht="20.25" customHeight="1">
      <c r="A84" s="64">
        <f>SUM(A83+1)</f>
        <v>2</v>
      </c>
      <c r="B84" s="64" t="s">
        <v>38</v>
      </c>
      <c r="C84" s="220" t="s">
        <v>224</v>
      </c>
      <c r="D84" s="25"/>
      <c r="E84" s="26" t="s">
        <v>47</v>
      </c>
      <c r="F84" s="86">
        <v>124</v>
      </c>
      <c r="G84" s="86"/>
      <c r="H84" s="161">
        <v>150000</v>
      </c>
      <c r="I84" s="180" t="s">
        <v>228</v>
      </c>
    </row>
    <row r="85" spans="1:9" ht="20.25" customHeight="1">
      <c r="A85" s="64">
        <f aca="true" t="shared" si="4" ref="A85:A95">SUM(A84+1)</f>
        <v>3</v>
      </c>
      <c r="B85" s="64" t="s">
        <v>38</v>
      </c>
      <c r="C85" s="26" t="s">
        <v>225</v>
      </c>
      <c r="D85" s="25"/>
      <c r="E85" s="26"/>
      <c r="F85" s="86"/>
      <c r="G85" s="86"/>
      <c r="H85" s="161">
        <v>80000</v>
      </c>
      <c r="I85" s="160" t="s">
        <v>226</v>
      </c>
    </row>
    <row r="86" spans="1:9" ht="20.25" customHeight="1">
      <c r="A86" s="64">
        <f t="shared" si="4"/>
        <v>4</v>
      </c>
      <c r="B86" s="64" t="s">
        <v>38</v>
      </c>
      <c r="C86" s="26" t="s">
        <v>79</v>
      </c>
      <c r="D86" s="25"/>
      <c r="E86" s="26" t="s">
        <v>46</v>
      </c>
      <c r="F86" s="86">
        <v>799</v>
      </c>
      <c r="G86" s="86"/>
      <c r="H86" s="161">
        <v>225000</v>
      </c>
      <c r="I86" s="170" t="s">
        <v>198</v>
      </c>
    </row>
    <row r="87" spans="1:9" ht="20.25" customHeight="1">
      <c r="A87" s="64">
        <f t="shared" si="4"/>
        <v>5</v>
      </c>
      <c r="B87" s="64" t="s">
        <v>38</v>
      </c>
      <c r="C87" s="26" t="s">
        <v>92</v>
      </c>
      <c r="D87" s="165" t="s">
        <v>204</v>
      </c>
      <c r="E87" s="26"/>
      <c r="F87" s="86">
        <v>272</v>
      </c>
      <c r="G87" s="86">
        <v>36</v>
      </c>
      <c r="H87" s="161">
        <v>110000</v>
      </c>
      <c r="I87" s="160" t="s">
        <v>200</v>
      </c>
    </row>
    <row r="88" spans="1:9" ht="20.25" customHeight="1">
      <c r="A88" s="64">
        <f t="shared" si="4"/>
        <v>6</v>
      </c>
      <c r="B88" s="64" t="s">
        <v>38</v>
      </c>
      <c r="C88" s="26" t="s">
        <v>89</v>
      </c>
      <c r="D88" s="25"/>
      <c r="E88" s="26" t="s">
        <v>47</v>
      </c>
      <c r="F88" s="86">
        <v>471</v>
      </c>
      <c r="G88" s="86"/>
      <c r="H88" s="161">
        <v>150000</v>
      </c>
      <c r="I88" s="170" t="s">
        <v>198</v>
      </c>
    </row>
    <row r="89" spans="1:9" ht="20.25" customHeight="1">
      <c r="A89" s="64">
        <f t="shared" si="4"/>
        <v>7</v>
      </c>
      <c r="B89" s="64" t="s">
        <v>38</v>
      </c>
      <c r="C89" s="26" t="s">
        <v>93</v>
      </c>
      <c r="D89" s="25"/>
      <c r="E89" s="26"/>
      <c r="F89" s="86">
        <v>310</v>
      </c>
      <c r="G89" s="86"/>
      <c r="H89" s="161">
        <v>300000</v>
      </c>
      <c r="I89" s="170" t="s">
        <v>199</v>
      </c>
    </row>
    <row r="90" spans="1:9" ht="20.25" customHeight="1">
      <c r="A90" s="64">
        <f t="shared" si="4"/>
        <v>8</v>
      </c>
      <c r="B90" s="64" t="s">
        <v>38</v>
      </c>
      <c r="C90" s="26" t="s">
        <v>202</v>
      </c>
      <c r="D90" s="25"/>
      <c r="E90" s="26" t="s">
        <v>46</v>
      </c>
      <c r="F90" s="86">
        <v>564</v>
      </c>
      <c r="G90" s="86"/>
      <c r="H90" s="161">
        <v>200000</v>
      </c>
      <c r="I90" s="170" t="s">
        <v>157</v>
      </c>
    </row>
    <row r="91" spans="1:9" ht="20.25" customHeight="1">
      <c r="A91" s="64">
        <f t="shared" si="4"/>
        <v>9</v>
      </c>
      <c r="B91" s="64" t="s">
        <v>38</v>
      </c>
      <c r="C91" s="26" t="s">
        <v>90</v>
      </c>
      <c r="D91" s="25" t="s">
        <v>227</v>
      </c>
      <c r="E91" s="26"/>
      <c r="F91" s="86">
        <v>155</v>
      </c>
      <c r="G91" s="86">
        <v>15</v>
      </c>
      <c r="H91" s="161">
        <v>70000</v>
      </c>
      <c r="I91" s="160" t="s">
        <v>171</v>
      </c>
    </row>
    <row r="92" spans="1:9" ht="20.25" customHeight="1">
      <c r="A92" s="64">
        <f t="shared" si="4"/>
        <v>10</v>
      </c>
      <c r="B92" s="64" t="s">
        <v>38</v>
      </c>
      <c r="C92" s="26" t="s">
        <v>229</v>
      </c>
      <c r="D92" s="25"/>
      <c r="E92" s="26"/>
      <c r="F92" s="86">
        <v>310</v>
      </c>
      <c r="G92" s="86"/>
      <c r="H92" s="161">
        <v>150000</v>
      </c>
      <c r="I92" s="170" t="s">
        <v>228</v>
      </c>
    </row>
    <row r="93" spans="1:9" ht="20.25" customHeight="1">
      <c r="A93" s="64">
        <f t="shared" si="4"/>
        <v>11</v>
      </c>
      <c r="B93" s="64" t="s">
        <v>38</v>
      </c>
      <c r="C93" s="220" t="s">
        <v>230</v>
      </c>
      <c r="D93" s="25"/>
      <c r="E93" s="26"/>
      <c r="F93" s="86">
        <v>49</v>
      </c>
      <c r="G93" s="86"/>
      <c r="H93" s="161">
        <v>100000</v>
      </c>
      <c r="I93" s="170" t="s">
        <v>228</v>
      </c>
    </row>
    <row r="94" spans="1:9" ht="20.25" customHeight="1">
      <c r="A94" s="64">
        <f t="shared" si="4"/>
        <v>12</v>
      </c>
      <c r="B94" s="64" t="s">
        <v>38</v>
      </c>
      <c r="C94" s="220" t="s">
        <v>207</v>
      </c>
      <c r="D94" s="25"/>
      <c r="E94" s="26"/>
      <c r="F94" s="86">
        <v>32</v>
      </c>
      <c r="G94" s="86"/>
      <c r="H94" s="161">
        <v>200000</v>
      </c>
      <c r="I94" s="170" t="s">
        <v>201</v>
      </c>
    </row>
    <row r="95" spans="1:9" ht="20.25" customHeight="1">
      <c r="A95" s="64">
        <f t="shared" si="4"/>
        <v>13</v>
      </c>
      <c r="B95" s="64" t="s">
        <v>38</v>
      </c>
      <c r="C95" s="26" t="s">
        <v>206</v>
      </c>
      <c r="D95" s="25"/>
      <c r="E95" s="26"/>
      <c r="F95" s="86"/>
      <c r="G95" s="86"/>
      <c r="H95" s="161">
        <v>39892</v>
      </c>
      <c r="I95" s="160" t="s">
        <v>231</v>
      </c>
    </row>
    <row r="96" spans="1:9" ht="20.25" customHeight="1">
      <c r="A96" s="64"/>
      <c r="B96" s="64" t="s">
        <v>38</v>
      </c>
      <c r="C96" s="230" t="s">
        <v>203</v>
      </c>
      <c r="D96" s="25"/>
      <c r="E96" s="26"/>
      <c r="F96" s="86"/>
      <c r="G96" s="86"/>
      <c r="H96" s="161"/>
      <c r="I96" s="229" t="s">
        <v>264</v>
      </c>
    </row>
    <row r="97" spans="1:9" ht="20.25" customHeight="1">
      <c r="A97" s="64"/>
      <c r="B97" s="64" t="s">
        <v>38</v>
      </c>
      <c r="C97" s="230" t="s">
        <v>205</v>
      </c>
      <c r="D97" s="172"/>
      <c r="E97" s="26"/>
      <c r="F97" s="86">
        <v>173</v>
      </c>
      <c r="G97" s="86">
        <v>10</v>
      </c>
      <c r="H97" s="161"/>
      <c r="I97" s="229" t="s">
        <v>264</v>
      </c>
    </row>
    <row r="98" spans="1:9" ht="20.25" customHeight="1">
      <c r="A98" s="110">
        <v>13</v>
      </c>
      <c r="B98" s="298">
        <f>SUM(I98-H98)</f>
        <v>0</v>
      </c>
      <c r="C98" s="299"/>
      <c r="D98" s="299"/>
      <c r="E98" s="299"/>
      <c r="F98" s="111"/>
      <c r="G98" s="111"/>
      <c r="H98" s="182">
        <f>SUM(H83:H97)</f>
        <v>1874892</v>
      </c>
      <c r="I98" s="111">
        <v>1874892</v>
      </c>
    </row>
    <row r="99" spans="1:9" ht="20.25" customHeight="1">
      <c r="A99" s="67">
        <v>1</v>
      </c>
      <c r="B99" s="300" t="s">
        <v>66</v>
      </c>
      <c r="C99" s="300"/>
      <c r="D99" s="300"/>
      <c r="E99" s="300"/>
      <c r="F99" s="68"/>
      <c r="G99" s="68"/>
      <c r="H99" s="113">
        <v>500000</v>
      </c>
      <c r="I99" s="69" t="s">
        <v>82</v>
      </c>
    </row>
    <row r="100" spans="1:9" ht="20.25" customHeight="1">
      <c r="A100" s="104">
        <f>SUM(A31+A40+A51+A55+A69+A82+A98+A99)</f>
        <v>79</v>
      </c>
      <c r="B100" s="297" t="s">
        <v>10</v>
      </c>
      <c r="C100" s="297"/>
      <c r="D100" s="297"/>
      <c r="E100" s="297"/>
      <c r="F100" s="70"/>
      <c r="G100" s="288">
        <f>H98+H99+H82+H69+H55+H51+H40+H31</f>
        <v>7915877</v>
      </c>
      <c r="H100" s="288"/>
      <c r="I100" s="71"/>
    </row>
  </sheetData>
  <sheetProtection/>
  <mergeCells count="13">
    <mergeCell ref="B55:E55"/>
    <mergeCell ref="B98:E98"/>
    <mergeCell ref="B99:E99"/>
    <mergeCell ref="G100:H100"/>
    <mergeCell ref="B51:E51"/>
    <mergeCell ref="B40:E40"/>
    <mergeCell ref="H4:H5"/>
    <mergeCell ref="A1:I2"/>
    <mergeCell ref="I4:I5"/>
    <mergeCell ref="B31:E31"/>
    <mergeCell ref="B100:E100"/>
    <mergeCell ref="B82:E82"/>
    <mergeCell ref="B69:E69"/>
  </mergeCells>
  <printOptions horizontalCentered="1"/>
  <pageMargins left="0.4724409448818898" right="0.3937007874015748" top="0.35433070866141736" bottom="0" header="0.5118110236220472" footer="0.5118110236220472"/>
  <pageSetup fitToWidth="2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H25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.57421875" style="59" customWidth="1"/>
    <col min="2" max="2" width="11.7109375" style="81" customWidth="1"/>
    <col min="3" max="3" width="35.00390625" style="59" customWidth="1"/>
    <col min="4" max="4" width="9.140625" style="81" customWidth="1"/>
    <col min="5" max="5" width="7.7109375" style="81" customWidth="1"/>
    <col min="6" max="6" width="12.7109375" style="82" customWidth="1"/>
    <col min="7" max="7" width="19.8515625" style="59" customWidth="1"/>
    <col min="8" max="8" width="10.140625" style="72" bestFit="1" customWidth="1"/>
    <col min="9" max="16384" width="9.140625" style="59" customWidth="1"/>
  </cols>
  <sheetData>
    <row r="1" spans="1:7" ht="24" customHeight="1">
      <c r="A1" s="301" t="s">
        <v>212</v>
      </c>
      <c r="B1" s="301"/>
      <c r="C1" s="301"/>
      <c r="D1" s="301"/>
      <c r="E1" s="301"/>
      <c r="F1" s="301"/>
      <c r="G1" s="301"/>
    </row>
    <row r="2" spans="1:7" ht="12" customHeight="1">
      <c r="A2" s="308" t="s">
        <v>213</v>
      </c>
      <c r="B2" s="309"/>
      <c r="C2" s="309"/>
      <c r="D2" s="309"/>
      <c r="E2" s="309"/>
      <c r="F2" s="309"/>
      <c r="G2" s="309"/>
    </row>
    <row r="3" spans="1:7" ht="24.75" customHeight="1">
      <c r="A3" s="73" t="s">
        <v>31</v>
      </c>
      <c r="B3" s="73" t="s">
        <v>32</v>
      </c>
      <c r="C3" s="74" t="s">
        <v>33</v>
      </c>
      <c r="D3" s="73" t="s">
        <v>34</v>
      </c>
      <c r="E3" s="73" t="s">
        <v>35</v>
      </c>
      <c r="F3" s="83" t="s">
        <v>36</v>
      </c>
      <c r="G3" s="75" t="s">
        <v>37</v>
      </c>
    </row>
    <row r="4" spans="1:7" ht="24.75" customHeight="1">
      <c r="A4" s="73"/>
      <c r="B4" s="191" t="s">
        <v>76</v>
      </c>
      <c r="C4" s="224" t="s">
        <v>244</v>
      </c>
      <c r="D4" s="73">
        <v>241</v>
      </c>
      <c r="E4" s="73">
        <v>1</v>
      </c>
      <c r="F4" s="84">
        <v>70000</v>
      </c>
      <c r="G4" s="13" t="s">
        <v>245</v>
      </c>
    </row>
    <row r="5" spans="1:7" ht="15" customHeight="1">
      <c r="A5" s="131"/>
      <c r="B5" s="192"/>
      <c r="C5" s="214"/>
      <c r="D5" s="215"/>
      <c r="E5" s="215"/>
      <c r="F5" s="212"/>
      <c r="G5" s="213"/>
    </row>
    <row r="6" spans="1:8" ht="19.5" customHeight="1">
      <c r="A6" s="302" t="s">
        <v>40</v>
      </c>
      <c r="B6" s="303"/>
      <c r="C6" s="304"/>
      <c r="D6" s="245">
        <f>SUM(D4:D5)</f>
        <v>241</v>
      </c>
      <c r="E6" s="245">
        <f>SUM(E4:E5)</f>
        <v>1</v>
      </c>
      <c r="F6" s="246">
        <f>SUM(F4:F5)</f>
        <v>70000</v>
      </c>
      <c r="G6" s="111"/>
      <c r="H6" s="77"/>
    </row>
    <row r="7" spans="1:7" ht="15" customHeight="1">
      <c r="A7" s="73"/>
      <c r="B7" s="183" t="s">
        <v>39</v>
      </c>
      <c r="C7" s="216"/>
      <c r="D7" s="78"/>
      <c r="E7" s="78"/>
      <c r="F7" s="85"/>
      <c r="G7" s="153"/>
    </row>
    <row r="8" spans="1:7" ht="15" customHeight="1">
      <c r="A8" s="131"/>
      <c r="B8" s="184"/>
      <c r="C8" s="190"/>
      <c r="D8" s="78"/>
      <c r="E8" s="78"/>
      <c r="F8" s="85"/>
      <c r="G8" s="153"/>
    </row>
    <row r="9" spans="1:7" ht="19.5" customHeight="1">
      <c r="A9" s="302" t="s">
        <v>40</v>
      </c>
      <c r="B9" s="303"/>
      <c r="C9" s="304"/>
      <c r="D9" s="245">
        <f>SUM(D7:D8)</f>
        <v>0</v>
      </c>
      <c r="E9" s="245">
        <f>SUM(E7:E8)</f>
        <v>0</v>
      </c>
      <c r="F9" s="246">
        <f>SUM(F7:F8)</f>
        <v>0</v>
      </c>
      <c r="G9" s="111"/>
    </row>
    <row r="10" spans="1:7" ht="15" customHeight="1">
      <c r="A10" s="73">
        <v>1</v>
      </c>
      <c r="B10" s="78" t="s">
        <v>41</v>
      </c>
      <c r="C10" s="210"/>
      <c r="D10" s="211"/>
      <c r="E10" s="211"/>
      <c r="F10" s="212"/>
      <c r="G10" s="213"/>
    </row>
    <row r="11" spans="1:7" ht="15" customHeight="1">
      <c r="A11" s="131"/>
      <c r="B11" s="132"/>
      <c r="C11" s="133"/>
      <c r="D11" s="78"/>
      <c r="E11" s="78"/>
      <c r="F11" s="84"/>
      <c r="G11" s="148"/>
    </row>
    <row r="12" spans="1:7" ht="19.5" customHeight="1">
      <c r="A12" s="302" t="s">
        <v>40</v>
      </c>
      <c r="B12" s="303"/>
      <c r="C12" s="304"/>
      <c r="D12" s="245">
        <f>SUM(D10:D11)</f>
        <v>0</v>
      </c>
      <c r="E12" s="245">
        <f>SUM(E10:E11)</f>
        <v>0</v>
      </c>
      <c r="F12" s="246">
        <f>SUM(F10:F11)</f>
        <v>0</v>
      </c>
      <c r="G12" s="111"/>
    </row>
    <row r="13" spans="1:7" ht="24.75" customHeight="1">
      <c r="A13" s="73">
        <v>1</v>
      </c>
      <c r="B13" s="183" t="s">
        <v>109</v>
      </c>
      <c r="C13" s="189" t="s">
        <v>249</v>
      </c>
      <c r="D13" s="78">
        <v>115</v>
      </c>
      <c r="E13" s="78">
        <v>1</v>
      </c>
      <c r="F13" s="84">
        <v>30000</v>
      </c>
      <c r="G13" s="13" t="s">
        <v>135</v>
      </c>
    </row>
    <row r="14" spans="1:7" ht="15" customHeight="1">
      <c r="A14" s="131"/>
      <c r="B14" s="184"/>
      <c r="C14" s="216"/>
      <c r="D14" s="211"/>
      <c r="E14" s="211"/>
      <c r="F14" s="212"/>
      <c r="G14" s="213"/>
    </row>
    <row r="15" spans="1:7" ht="19.5" customHeight="1">
      <c r="A15" s="302" t="s">
        <v>40</v>
      </c>
      <c r="B15" s="303"/>
      <c r="C15" s="304"/>
      <c r="D15" s="245">
        <f>SUM(D13:D14)</f>
        <v>115</v>
      </c>
      <c r="E15" s="245">
        <f>SUM(E13:E14)</f>
        <v>1</v>
      </c>
      <c r="F15" s="246">
        <f>SUM(F13:F14)</f>
        <v>30000</v>
      </c>
      <c r="G15" s="111"/>
    </row>
    <row r="16" spans="1:7" ht="24.75" customHeight="1">
      <c r="A16" s="73"/>
      <c r="B16" s="185" t="s">
        <v>42</v>
      </c>
      <c r="C16" s="187" t="s">
        <v>156</v>
      </c>
      <c r="D16" s="78">
        <v>386</v>
      </c>
      <c r="E16" s="78">
        <v>1</v>
      </c>
      <c r="F16" s="85">
        <v>80000</v>
      </c>
      <c r="G16" s="152" t="s">
        <v>155</v>
      </c>
    </row>
    <row r="17" spans="1:7" ht="15" customHeight="1">
      <c r="A17" s="131"/>
      <c r="B17" s="186"/>
      <c r="C17" s="187"/>
      <c r="D17" s="78"/>
      <c r="E17" s="78"/>
      <c r="F17" s="85">
        <v>0</v>
      </c>
      <c r="G17" s="152"/>
    </row>
    <row r="18" spans="1:7" ht="19.5" customHeight="1">
      <c r="A18" s="302" t="s">
        <v>40</v>
      </c>
      <c r="B18" s="303"/>
      <c r="C18" s="304"/>
      <c r="D18" s="245">
        <f>SUM(D16:D17)</f>
        <v>386</v>
      </c>
      <c r="E18" s="245">
        <f>SUM(E16:E17)</f>
        <v>1</v>
      </c>
      <c r="F18" s="246">
        <f>SUM(F16:F17)</f>
        <v>80000</v>
      </c>
      <c r="G18" s="111"/>
    </row>
    <row r="19" spans="1:7" ht="15" customHeight="1">
      <c r="A19" s="80"/>
      <c r="B19" s="193" t="s">
        <v>43</v>
      </c>
      <c r="C19" s="209"/>
      <c r="D19" s="86"/>
      <c r="E19" s="86"/>
      <c r="F19" s="87"/>
      <c r="G19" s="208"/>
    </row>
    <row r="20" spans="1:7" ht="15" customHeight="1">
      <c r="A20" s="151"/>
      <c r="B20" s="194"/>
      <c r="C20" s="209"/>
      <c r="D20" s="206"/>
      <c r="E20" s="206"/>
      <c r="F20" s="207"/>
      <c r="G20" s="208"/>
    </row>
    <row r="21" spans="1:7" ht="19.5" customHeight="1">
      <c r="A21" s="302" t="s">
        <v>40</v>
      </c>
      <c r="B21" s="303"/>
      <c r="C21" s="304"/>
      <c r="D21" s="245">
        <f>SUM(D19:D20)</f>
        <v>0</v>
      </c>
      <c r="E21" s="245">
        <f>SUM(E19:E20)</f>
        <v>0</v>
      </c>
      <c r="F21" s="246">
        <f>SUM(F19:F20)</f>
        <v>0</v>
      </c>
      <c r="G21" s="76"/>
    </row>
    <row r="22" spans="1:7" ht="15" customHeight="1">
      <c r="A22" s="73">
        <v>3</v>
      </c>
      <c r="B22" s="185" t="s">
        <v>44</v>
      </c>
      <c r="C22" s="217"/>
      <c r="D22" s="211"/>
      <c r="E22" s="211"/>
      <c r="F22" s="218"/>
      <c r="G22" s="219"/>
    </row>
    <row r="23" spans="1:7" ht="15" customHeight="1">
      <c r="A23" s="131"/>
      <c r="B23" s="188"/>
      <c r="C23" s="208"/>
      <c r="D23" s="211"/>
      <c r="E23" s="211"/>
      <c r="F23" s="218"/>
      <c r="G23" s="213"/>
    </row>
    <row r="24" spans="1:7" ht="19.5" customHeight="1">
      <c r="A24" s="302" t="s">
        <v>40</v>
      </c>
      <c r="B24" s="303"/>
      <c r="C24" s="304"/>
      <c r="D24" s="245">
        <f>SUM(D22:D23)</f>
        <v>0</v>
      </c>
      <c r="E24" s="245">
        <f>SUM(E22:E23)</f>
        <v>0</v>
      </c>
      <c r="F24" s="246">
        <v>0</v>
      </c>
      <c r="G24" s="111"/>
    </row>
    <row r="25" spans="1:7" ht="24.75" customHeight="1">
      <c r="A25" s="305" t="s">
        <v>45</v>
      </c>
      <c r="B25" s="306"/>
      <c r="C25" s="307"/>
      <c r="D25" s="247"/>
      <c r="E25" s="247">
        <f>SUM(E24+E21+E18+E15+E12+E9+E6)</f>
        <v>3</v>
      </c>
      <c r="F25" s="248">
        <f>SUM(F24+F21+F18+F15+F12+F9+F6)</f>
        <v>180000</v>
      </c>
      <c r="G25" s="249"/>
    </row>
  </sheetData>
  <sheetProtection/>
  <mergeCells count="10">
    <mergeCell ref="A1:G1"/>
    <mergeCell ref="A21:C21"/>
    <mergeCell ref="A24:C24"/>
    <mergeCell ref="A25:C25"/>
    <mergeCell ref="A6:C6"/>
    <mergeCell ref="A9:C9"/>
    <mergeCell ref="A12:C12"/>
    <mergeCell ref="A18:C18"/>
    <mergeCell ref="A15:C15"/>
    <mergeCell ref="A2:G2"/>
  </mergeCells>
  <printOptions horizontalCentered="1"/>
  <pageMargins left="0.37" right="0.32" top="0.59" bottom="0.7874015748031497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32"/>
  <sheetViews>
    <sheetView view="pageBreakPreview" zoomScale="110" zoomScaleNormal="85" zoomScaleSheetLayoutView="110" zoomScalePageLayoutView="0" workbookViewId="0" topLeftCell="A1">
      <selection activeCell="E13" sqref="E13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9.140625" style="2" customWidth="1"/>
    <col min="4" max="4" width="33.00390625" style="2" customWidth="1"/>
    <col min="5" max="5" width="18.57421875" style="2" customWidth="1"/>
    <col min="6" max="6" width="9.140625" style="2" customWidth="1"/>
    <col min="7" max="7" width="9.140625" style="4" customWidth="1"/>
    <col min="8" max="8" width="21.00390625" style="4" customWidth="1"/>
    <col min="9" max="9" width="32.8515625" style="2" customWidth="1"/>
  </cols>
  <sheetData>
    <row r="1" spans="1:9" ht="12.75" customHeight="1">
      <c r="A1" s="316" t="s">
        <v>134</v>
      </c>
      <c r="B1" s="316"/>
      <c r="C1" s="316"/>
      <c r="D1" s="316"/>
      <c r="E1" s="316"/>
      <c r="F1" s="316"/>
      <c r="G1" s="316"/>
      <c r="H1" s="316"/>
      <c r="I1" s="316"/>
    </row>
    <row r="2" spans="1:9" ht="10.5" customHeight="1">
      <c r="A2" s="316"/>
      <c r="B2" s="316"/>
      <c r="C2" s="316"/>
      <c r="D2" s="316"/>
      <c r="E2" s="316"/>
      <c r="F2" s="316"/>
      <c r="G2" s="316"/>
      <c r="H2" s="316"/>
      <c r="I2" s="316"/>
    </row>
    <row r="3" spans="6:9" ht="10.5" customHeight="1">
      <c r="F3" s="3"/>
      <c r="H3" s="250">
        <v>65000</v>
      </c>
      <c r="I3" s="251" t="s">
        <v>81</v>
      </c>
    </row>
    <row r="4" spans="6:8" ht="10.5" customHeight="1">
      <c r="F4" s="3"/>
      <c r="H4" s="250">
        <v>30000</v>
      </c>
    </row>
    <row r="5" spans="1:9" ht="24.75" customHeight="1">
      <c r="A5" s="313" t="s">
        <v>12</v>
      </c>
      <c r="B5" s="313" t="s">
        <v>13</v>
      </c>
      <c r="C5" s="313" t="s">
        <v>14</v>
      </c>
      <c r="D5" s="313" t="s">
        <v>15</v>
      </c>
      <c r="E5" s="313" t="s">
        <v>16</v>
      </c>
      <c r="F5" s="320" t="s">
        <v>17</v>
      </c>
      <c r="G5" s="314" t="s">
        <v>18</v>
      </c>
      <c r="H5" s="314" t="s">
        <v>19</v>
      </c>
      <c r="I5" s="313" t="s">
        <v>20</v>
      </c>
    </row>
    <row r="6" spans="1:9" ht="16.5" customHeight="1">
      <c r="A6" s="313"/>
      <c r="B6" s="313"/>
      <c r="C6" s="313"/>
      <c r="D6" s="313"/>
      <c r="E6" s="313"/>
      <c r="F6" s="320"/>
      <c r="G6" s="315"/>
      <c r="H6" s="315"/>
      <c r="I6" s="313"/>
    </row>
    <row r="7" spans="1:9" ht="24" customHeight="1">
      <c r="A7" s="88">
        <v>1</v>
      </c>
      <c r="B7" s="88" t="s">
        <v>1</v>
      </c>
      <c r="C7" s="88"/>
      <c r="D7" s="238" t="s">
        <v>121</v>
      </c>
      <c r="E7" s="89"/>
      <c r="F7" s="89"/>
      <c r="G7" s="90">
        <v>8.1</v>
      </c>
      <c r="H7" s="91">
        <f>(G7*$H$3)</f>
        <v>526500</v>
      </c>
      <c r="I7" s="89" t="s">
        <v>122</v>
      </c>
    </row>
    <row r="8" spans="1:9" ht="24" customHeight="1">
      <c r="A8" s="92"/>
      <c r="B8" s="93"/>
      <c r="C8" s="93"/>
      <c r="D8" s="223" t="s">
        <v>235</v>
      </c>
      <c r="E8" s="89"/>
      <c r="F8" s="89"/>
      <c r="G8" s="90">
        <v>5.5</v>
      </c>
      <c r="H8" s="91">
        <v>163010</v>
      </c>
      <c r="I8" s="89" t="s">
        <v>246</v>
      </c>
    </row>
    <row r="9" spans="1:9" ht="24" customHeight="1">
      <c r="A9" s="92"/>
      <c r="B9" s="93"/>
      <c r="C9" s="93"/>
      <c r="D9" s="223" t="s">
        <v>272</v>
      </c>
      <c r="E9" s="89"/>
      <c r="F9" s="89"/>
      <c r="G9" s="90"/>
      <c r="H9" s="91"/>
      <c r="I9" s="89" t="s">
        <v>270</v>
      </c>
    </row>
    <row r="10" spans="1:9" ht="24" customHeight="1">
      <c r="A10" s="92"/>
      <c r="B10" s="93"/>
      <c r="C10" s="93"/>
      <c r="D10" s="223" t="s">
        <v>271</v>
      </c>
      <c r="E10" s="89"/>
      <c r="F10" s="89"/>
      <c r="G10" s="90"/>
      <c r="H10" s="91"/>
      <c r="I10" s="89" t="s">
        <v>270</v>
      </c>
    </row>
    <row r="11" spans="1:9" ht="24.75" customHeight="1">
      <c r="A11" s="310" t="s">
        <v>9</v>
      </c>
      <c r="B11" s="311"/>
      <c r="C11" s="311"/>
      <c r="D11" s="312"/>
      <c r="E11" s="7"/>
      <c r="F11" s="31">
        <f>SUM(F7:F10)</f>
        <v>0</v>
      </c>
      <c r="G11" s="32">
        <f>SUM(G7:G10)</f>
        <v>13.6</v>
      </c>
      <c r="H11" s="32">
        <f>SUM(H7:H10)</f>
        <v>689510</v>
      </c>
      <c r="I11" s="7"/>
    </row>
    <row r="12" spans="1:9" ht="19.5" customHeight="1">
      <c r="A12" s="5"/>
      <c r="B12" s="6" t="s">
        <v>2</v>
      </c>
      <c r="C12" s="5"/>
      <c r="D12" s="221" t="s">
        <v>214</v>
      </c>
      <c r="E12" s="6"/>
      <c r="F12" s="33"/>
      <c r="G12" s="30">
        <v>3.5</v>
      </c>
      <c r="H12" s="91">
        <v>103330</v>
      </c>
      <c r="I12" s="89"/>
    </row>
    <row r="13" spans="1:9" ht="19.5" customHeight="1">
      <c r="A13" s="123"/>
      <c r="B13" s="124"/>
      <c r="C13" s="125"/>
      <c r="E13" s="6"/>
      <c r="F13" s="33"/>
      <c r="G13" s="30"/>
      <c r="H13" s="30"/>
      <c r="I13" s="6"/>
    </row>
    <row r="14" spans="1:9" ht="21.75" customHeight="1">
      <c r="A14" s="321" t="s">
        <v>9</v>
      </c>
      <c r="B14" s="322"/>
      <c r="C14" s="322"/>
      <c r="D14" s="323"/>
      <c r="E14" s="9"/>
      <c r="F14" s="34">
        <f>SUM(F12:F12)</f>
        <v>0</v>
      </c>
      <c r="G14" s="35">
        <f>SUM(G12:G13)</f>
        <v>3.5</v>
      </c>
      <c r="H14" s="35">
        <f>SUM(H12:H13)</f>
        <v>103330</v>
      </c>
      <c r="I14" s="9"/>
    </row>
    <row r="15" spans="1:9" ht="19.5" customHeight="1">
      <c r="A15" s="5"/>
      <c r="B15" s="203" t="s">
        <v>3</v>
      </c>
      <c r="C15" s="5"/>
      <c r="D15" s="127" t="s">
        <v>125</v>
      </c>
      <c r="E15" s="244"/>
      <c r="F15" s="33"/>
      <c r="G15" s="30">
        <v>0</v>
      </c>
      <c r="H15" s="91">
        <f>(G15*$H$3)</f>
        <v>0</v>
      </c>
      <c r="I15" s="6"/>
    </row>
    <row r="16" spans="1:9" ht="19.5" customHeight="1">
      <c r="A16" s="123"/>
      <c r="B16" s="243"/>
      <c r="C16" s="125"/>
      <c r="D16" s="127" t="s">
        <v>265</v>
      </c>
      <c r="E16" s="6"/>
      <c r="F16" s="33"/>
      <c r="G16" s="30">
        <v>2.8</v>
      </c>
      <c r="H16" s="91">
        <v>182425</v>
      </c>
      <c r="I16" s="6"/>
    </row>
    <row r="17" spans="1:9" ht="19.5" customHeight="1">
      <c r="A17" s="123"/>
      <c r="B17" s="126"/>
      <c r="C17" s="125"/>
      <c r="D17" s="127" t="s">
        <v>266</v>
      </c>
      <c r="E17" s="6"/>
      <c r="F17" s="33"/>
      <c r="G17" s="30">
        <v>2</v>
      </c>
      <c r="H17" s="91">
        <f>(G17*$H$3)</f>
        <v>130000</v>
      </c>
      <c r="I17" s="6"/>
    </row>
    <row r="18" spans="1:9" ht="21.75" customHeight="1">
      <c r="A18" s="310" t="s">
        <v>9</v>
      </c>
      <c r="B18" s="311"/>
      <c r="C18" s="311"/>
      <c r="D18" s="312"/>
      <c r="E18" s="7"/>
      <c r="F18" s="31">
        <f>SUM(F15:F15)</f>
        <v>0</v>
      </c>
      <c r="G18" s="32">
        <f>SUM(G15:G17)</f>
        <v>4.8</v>
      </c>
      <c r="H18" s="32">
        <f>SUM(H15:H17)</f>
        <v>312425</v>
      </c>
      <c r="I18" s="7"/>
    </row>
    <row r="19" spans="1:9" ht="19.5" customHeight="1">
      <c r="A19" s="5"/>
      <c r="B19" s="8" t="s">
        <v>4</v>
      </c>
      <c r="C19" s="5"/>
      <c r="D19" s="127" t="s">
        <v>215</v>
      </c>
      <c r="E19" s="6"/>
      <c r="F19" s="33"/>
      <c r="G19" s="30">
        <v>6.75</v>
      </c>
      <c r="H19" s="91">
        <v>202050</v>
      </c>
      <c r="I19" s="6" t="s">
        <v>258</v>
      </c>
    </row>
    <row r="20" spans="1:9" ht="19.5" customHeight="1">
      <c r="A20" s="123"/>
      <c r="B20" s="126"/>
      <c r="C20" s="125"/>
      <c r="D20" s="239"/>
      <c r="E20" s="6"/>
      <c r="F20" s="33"/>
      <c r="G20" s="30"/>
      <c r="H20" s="91"/>
      <c r="I20" s="6"/>
    </row>
    <row r="21" spans="1:9" ht="21.75" customHeight="1">
      <c r="A21" s="310" t="s">
        <v>9</v>
      </c>
      <c r="B21" s="311"/>
      <c r="C21" s="311"/>
      <c r="D21" s="312"/>
      <c r="E21" s="7"/>
      <c r="F21" s="31">
        <f>SUM(F19:F19)</f>
        <v>0</v>
      </c>
      <c r="G21" s="32">
        <f>SUM(G19:G20)</f>
        <v>6.75</v>
      </c>
      <c r="H21" s="32">
        <f>SUM(H19:H20)</f>
        <v>202050</v>
      </c>
      <c r="I21" s="7"/>
    </row>
    <row r="22" spans="1:9" ht="19.5" customHeight="1">
      <c r="A22" s="5"/>
      <c r="B22" s="8" t="s">
        <v>5</v>
      </c>
      <c r="C22" s="5"/>
      <c r="D22" s="128" t="s">
        <v>126</v>
      </c>
      <c r="E22" s="6"/>
      <c r="F22" s="33"/>
      <c r="G22" s="30">
        <v>2.6</v>
      </c>
      <c r="H22" s="91">
        <f>(G22*$H$3)</f>
        <v>169000</v>
      </c>
      <c r="I22" s="6"/>
    </row>
    <row r="23" spans="1:9" ht="19.5" customHeight="1">
      <c r="A23" s="123"/>
      <c r="B23" s="126"/>
      <c r="C23" s="125"/>
      <c r="D23" s="237" t="s">
        <v>222</v>
      </c>
      <c r="E23" s="6" t="s">
        <v>55</v>
      </c>
      <c r="F23" s="33"/>
      <c r="G23" s="30">
        <v>7</v>
      </c>
      <c r="H23" s="91">
        <f>(G23*$H$3)</f>
        <v>455000</v>
      </c>
      <c r="I23" s="6"/>
    </row>
    <row r="24" spans="1:9" ht="19.5" customHeight="1">
      <c r="A24" s="123"/>
      <c r="B24" s="126"/>
      <c r="C24" s="125"/>
      <c r="D24" s="236" t="s">
        <v>216</v>
      </c>
      <c r="E24" s="6"/>
      <c r="F24" s="33"/>
      <c r="G24" s="30">
        <v>4.854</v>
      </c>
      <c r="H24" s="91">
        <v>145616</v>
      </c>
      <c r="I24" s="6"/>
    </row>
    <row r="25" spans="1:9" ht="21.75" customHeight="1">
      <c r="A25" s="310" t="s">
        <v>9</v>
      </c>
      <c r="B25" s="311"/>
      <c r="C25" s="311"/>
      <c r="D25" s="312"/>
      <c r="E25" s="7"/>
      <c r="F25" s="31">
        <f>SUM(F22)</f>
        <v>0</v>
      </c>
      <c r="G25" s="32">
        <f>SUM(G22:G24)</f>
        <v>14.454</v>
      </c>
      <c r="H25" s="32">
        <f>SUM(H22:H24)</f>
        <v>769616</v>
      </c>
      <c r="I25" s="7"/>
    </row>
    <row r="26" spans="1:9" ht="19.5" customHeight="1">
      <c r="A26" s="5"/>
      <c r="B26" s="8" t="s">
        <v>6</v>
      </c>
      <c r="C26" s="129">
        <v>37</v>
      </c>
      <c r="D26" s="235" t="s">
        <v>127</v>
      </c>
      <c r="E26" s="8"/>
      <c r="F26" s="36"/>
      <c r="G26" s="37">
        <v>2</v>
      </c>
      <c r="H26" s="91">
        <v>131942</v>
      </c>
      <c r="I26" s="8"/>
    </row>
    <row r="27" spans="1:9" ht="19.5" customHeight="1">
      <c r="A27" s="123"/>
      <c r="B27" s="126"/>
      <c r="C27" s="129"/>
      <c r="D27" s="127"/>
      <c r="E27" s="8"/>
      <c r="F27" s="36"/>
      <c r="G27" s="37"/>
      <c r="H27" s="91"/>
      <c r="I27" s="8"/>
    </row>
    <row r="28" spans="1:9" ht="21.75" customHeight="1">
      <c r="A28" s="324" t="s">
        <v>9</v>
      </c>
      <c r="B28" s="325"/>
      <c r="C28" s="325"/>
      <c r="D28" s="326"/>
      <c r="E28" s="10"/>
      <c r="F28" s="31">
        <f>SUM(F26:F26)</f>
        <v>0</v>
      </c>
      <c r="G28" s="32">
        <f>SUM(G26:G27)</f>
        <v>2</v>
      </c>
      <c r="H28" s="32">
        <f>SUM(H26:H27)</f>
        <v>131942</v>
      </c>
      <c r="I28" s="10"/>
    </row>
    <row r="29" spans="1:9" ht="32.25" customHeight="1">
      <c r="A29" s="5"/>
      <c r="B29" s="6" t="s">
        <v>7</v>
      </c>
      <c r="C29" s="5"/>
      <c r="D29" s="127" t="s">
        <v>123</v>
      </c>
      <c r="E29" s="6"/>
      <c r="F29" s="33"/>
      <c r="G29" s="30">
        <v>3.7</v>
      </c>
      <c r="H29" s="91">
        <v>245564</v>
      </c>
      <c r="I29" s="6"/>
    </row>
    <row r="30" spans="1:9" ht="25.5" customHeight="1">
      <c r="A30" s="123"/>
      <c r="B30" s="124"/>
      <c r="C30" s="125"/>
      <c r="D30" s="130" t="s">
        <v>124</v>
      </c>
      <c r="E30" s="6"/>
      <c r="F30" s="33"/>
      <c r="G30" s="30">
        <v>6.3</v>
      </c>
      <c r="H30" s="91">
        <f>(G30*$H$3)</f>
        <v>409500</v>
      </c>
      <c r="I30" s="195"/>
    </row>
    <row r="31" spans="1:9" ht="24.75" customHeight="1">
      <c r="A31" s="310" t="s">
        <v>9</v>
      </c>
      <c r="B31" s="311"/>
      <c r="C31" s="311"/>
      <c r="D31" s="312"/>
      <c r="E31" s="7"/>
      <c r="F31" s="38">
        <f>SUM(F29:F29)</f>
        <v>0</v>
      </c>
      <c r="G31" s="39">
        <f>SUM(G29:G30)</f>
        <v>10</v>
      </c>
      <c r="H31" s="39">
        <f>SUM(H29:H30)</f>
        <v>655064</v>
      </c>
      <c r="I31" s="10"/>
    </row>
    <row r="32" spans="1:9" ht="30" customHeight="1">
      <c r="A32" s="317" t="s">
        <v>10</v>
      </c>
      <c r="B32" s="318"/>
      <c r="C32" s="318"/>
      <c r="D32" s="318"/>
      <c r="E32" s="319"/>
      <c r="F32" s="28">
        <f>F31+F28+F25+F21+F18+F14+F11</f>
        <v>0</v>
      </c>
      <c r="G32" s="29">
        <f>G31+G28+G25+G21+G18+G14+G11</f>
        <v>55.104</v>
      </c>
      <c r="H32" s="29">
        <f>H31+H28+H25+H21+H18+H14+H11</f>
        <v>2863937</v>
      </c>
      <c r="I32" s="11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</sheetData>
  <sheetProtection/>
  <mergeCells count="18">
    <mergeCell ref="A1:I2"/>
    <mergeCell ref="A32:E32"/>
    <mergeCell ref="E5:E6"/>
    <mergeCell ref="F5:F6"/>
    <mergeCell ref="A11:D11"/>
    <mergeCell ref="A14:D14"/>
    <mergeCell ref="A18:D18"/>
    <mergeCell ref="A21:D21"/>
    <mergeCell ref="A25:D25"/>
    <mergeCell ref="A28:D28"/>
    <mergeCell ref="A31:D31"/>
    <mergeCell ref="I5:I6"/>
    <mergeCell ref="G5:G6"/>
    <mergeCell ref="H5:H6"/>
    <mergeCell ref="A5:A6"/>
    <mergeCell ref="B5:B6"/>
    <mergeCell ref="C5:C6"/>
    <mergeCell ref="D5:D6"/>
  </mergeCells>
  <printOptions horizontalCentered="1"/>
  <pageMargins left="0.5905511811023623" right="0.1968503937007874" top="0.49" bottom="0.36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5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5.57421875" style="59" customWidth="1"/>
    <col min="2" max="2" width="11.7109375" style="81" customWidth="1"/>
    <col min="3" max="3" width="35.00390625" style="59" customWidth="1"/>
    <col min="4" max="4" width="9.140625" style="81" customWidth="1"/>
    <col min="5" max="5" width="7.7109375" style="81" customWidth="1"/>
    <col min="6" max="6" width="12.7109375" style="82" customWidth="1"/>
    <col min="7" max="7" width="19.8515625" style="59" customWidth="1"/>
    <col min="8" max="8" width="10.140625" style="72" bestFit="1" customWidth="1"/>
    <col min="9" max="16384" width="9.140625" style="59" customWidth="1"/>
  </cols>
  <sheetData>
    <row r="1" spans="1:7" ht="14.25" customHeight="1">
      <c r="A1" s="301" t="s">
        <v>210</v>
      </c>
      <c r="B1" s="301"/>
      <c r="C1" s="301"/>
      <c r="D1" s="301"/>
      <c r="E1" s="301"/>
      <c r="F1" s="301"/>
      <c r="G1" s="301"/>
    </row>
    <row r="2" spans="1:7" ht="24.75" customHeight="1">
      <c r="A2" s="327"/>
      <c r="B2" s="327"/>
      <c r="C2" s="327"/>
      <c r="D2" s="327"/>
      <c r="E2" s="327"/>
      <c r="F2" s="327"/>
      <c r="G2" s="327"/>
    </row>
    <row r="3" spans="1:7" ht="24.75" customHeight="1">
      <c r="A3" s="73" t="s">
        <v>31</v>
      </c>
      <c r="B3" s="73" t="s">
        <v>32</v>
      </c>
      <c r="C3" s="74" t="s">
        <v>33</v>
      </c>
      <c r="D3" s="73" t="s">
        <v>34</v>
      </c>
      <c r="E3" s="73" t="s">
        <v>35</v>
      </c>
      <c r="F3" s="83" t="s">
        <v>36</v>
      </c>
      <c r="G3" s="75" t="s">
        <v>37</v>
      </c>
    </row>
    <row r="4" spans="1:7" ht="24.75" customHeight="1">
      <c r="A4" s="73"/>
      <c r="B4" s="12" t="s">
        <v>76</v>
      </c>
      <c r="C4" s="150" t="s">
        <v>211</v>
      </c>
      <c r="D4" s="73"/>
      <c r="E4" s="73">
        <v>1</v>
      </c>
      <c r="F4" s="84">
        <v>240000</v>
      </c>
      <c r="G4" s="13"/>
    </row>
    <row r="5" spans="1:7" ht="19.5" customHeight="1">
      <c r="A5" s="131"/>
      <c r="B5" s="135"/>
      <c r="C5" s="242" t="s">
        <v>263</v>
      </c>
      <c r="D5" s="73"/>
      <c r="E5" s="73"/>
      <c r="F5" s="84">
        <v>0</v>
      </c>
      <c r="G5" s="13"/>
    </row>
    <row r="6" spans="1:8" ht="19.5" customHeight="1">
      <c r="A6" s="302" t="s">
        <v>40</v>
      </c>
      <c r="B6" s="303"/>
      <c r="C6" s="304"/>
      <c r="D6" s="245">
        <f>SUM(D4:D4)</f>
        <v>0</v>
      </c>
      <c r="E6" s="245">
        <f>SUM(E4:E5)</f>
        <v>1</v>
      </c>
      <c r="F6" s="246">
        <f>SUM(F4:F5)</f>
        <v>240000</v>
      </c>
      <c r="G6" s="111"/>
      <c r="H6" s="77"/>
    </row>
    <row r="7" spans="1:7" ht="15" customHeight="1">
      <c r="A7" s="73"/>
      <c r="B7" s="78" t="s">
        <v>39</v>
      </c>
      <c r="C7" s="101"/>
      <c r="D7" s="78"/>
      <c r="E7" s="78"/>
      <c r="F7" s="85"/>
      <c r="G7" s="79"/>
    </row>
    <row r="8" spans="1:7" ht="15" customHeight="1">
      <c r="A8" s="131"/>
      <c r="B8" s="132"/>
      <c r="C8" s="133"/>
      <c r="D8" s="78"/>
      <c r="E8" s="78"/>
      <c r="F8" s="85"/>
      <c r="G8" s="153"/>
    </row>
    <row r="9" spans="1:7" ht="19.5" customHeight="1">
      <c r="A9" s="302" t="s">
        <v>40</v>
      </c>
      <c r="B9" s="303"/>
      <c r="C9" s="304"/>
      <c r="D9" s="245">
        <f>SUM(D7:D7)</f>
        <v>0</v>
      </c>
      <c r="E9" s="245">
        <f>SUM(E7:E8)</f>
        <v>0</v>
      </c>
      <c r="F9" s="246">
        <f>SUM(F7:F8)</f>
        <v>0</v>
      </c>
      <c r="G9" s="111"/>
    </row>
    <row r="10" spans="1:7" ht="15" customHeight="1">
      <c r="A10" s="73">
        <v>1</v>
      </c>
      <c r="B10" s="78" t="s">
        <v>41</v>
      </c>
      <c r="C10" s="136"/>
      <c r="D10" s="78"/>
      <c r="E10" s="78"/>
      <c r="F10" s="84"/>
      <c r="G10" s="13"/>
    </row>
    <row r="11" spans="1:7" ht="15" customHeight="1">
      <c r="A11" s="131"/>
      <c r="B11" s="132"/>
      <c r="C11" s="133"/>
      <c r="D11" s="78"/>
      <c r="E11" s="78"/>
      <c r="F11" s="84"/>
      <c r="G11" s="148"/>
    </row>
    <row r="12" spans="1:7" ht="19.5" customHeight="1">
      <c r="A12" s="302" t="s">
        <v>40</v>
      </c>
      <c r="B12" s="303"/>
      <c r="C12" s="304"/>
      <c r="D12" s="245">
        <f>SUM(D10:D10)</f>
        <v>0</v>
      </c>
      <c r="E12" s="245">
        <f>SUM(E10:E11)</f>
        <v>0</v>
      </c>
      <c r="F12" s="246">
        <f>SUM(F10:F11)</f>
        <v>0</v>
      </c>
      <c r="G12" s="111"/>
    </row>
    <row r="13" spans="1:7" ht="15" customHeight="1">
      <c r="A13" s="73">
        <v>1</v>
      </c>
      <c r="B13" s="78" t="s">
        <v>109</v>
      </c>
      <c r="C13" s="101"/>
      <c r="D13" s="78"/>
      <c r="E13" s="78"/>
      <c r="F13" s="84"/>
      <c r="G13" s="13"/>
    </row>
    <row r="14" spans="1:7" ht="15" customHeight="1">
      <c r="A14" s="131"/>
      <c r="B14" s="132"/>
      <c r="C14" s="133"/>
      <c r="D14" s="78"/>
      <c r="E14" s="78"/>
      <c r="F14" s="84"/>
      <c r="G14" s="13"/>
    </row>
    <row r="15" spans="1:7" ht="19.5" customHeight="1">
      <c r="A15" s="302" t="s">
        <v>40</v>
      </c>
      <c r="B15" s="303"/>
      <c r="C15" s="304"/>
      <c r="D15" s="245">
        <f>SUM(D13:D13)</f>
        <v>0</v>
      </c>
      <c r="E15" s="245">
        <f>SUM(E13:E14)</f>
        <v>0</v>
      </c>
      <c r="F15" s="246">
        <f>SUM(F13:F14)</f>
        <v>0</v>
      </c>
      <c r="G15" s="111"/>
    </row>
    <row r="16" spans="1:7" ht="15" customHeight="1">
      <c r="A16" s="73"/>
      <c r="B16" s="78" t="s">
        <v>42</v>
      </c>
      <c r="C16" s="13"/>
      <c r="D16" s="78"/>
      <c r="E16" s="78"/>
      <c r="F16" s="85"/>
      <c r="G16" s="153"/>
    </row>
    <row r="17" spans="1:7" ht="15" customHeight="1">
      <c r="A17" s="131"/>
      <c r="B17" s="132"/>
      <c r="C17" s="134"/>
      <c r="D17" s="78"/>
      <c r="E17" s="78"/>
      <c r="F17" s="85"/>
      <c r="G17" s="152"/>
    </row>
    <row r="18" spans="1:7" ht="19.5" customHeight="1">
      <c r="A18" s="302" t="s">
        <v>40</v>
      </c>
      <c r="B18" s="303"/>
      <c r="C18" s="304"/>
      <c r="D18" s="245">
        <f>SUM(D16:D16)</f>
        <v>0</v>
      </c>
      <c r="E18" s="245">
        <f>SUM(E16:E17)</f>
        <v>0</v>
      </c>
      <c r="F18" s="246">
        <f>SUM(F16:F17)</f>
        <v>0</v>
      </c>
      <c r="G18" s="111"/>
    </row>
    <row r="19" spans="1:7" ht="15" customHeight="1">
      <c r="A19" s="80"/>
      <c r="B19" s="14" t="s">
        <v>43</v>
      </c>
      <c r="C19" s="15"/>
      <c r="D19" s="86"/>
      <c r="E19" s="86"/>
      <c r="F19" s="87"/>
      <c r="G19" s="155"/>
    </row>
    <row r="20" spans="1:7" ht="15" customHeight="1">
      <c r="A20" s="151"/>
      <c r="B20" s="149"/>
      <c r="C20" s="154"/>
      <c r="D20" s="86"/>
      <c r="E20" s="86"/>
      <c r="F20" s="87"/>
      <c r="G20" s="148"/>
    </row>
    <row r="21" spans="1:7" ht="19.5" customHeight="1">
      <c r="A21" s="302" t="s">
        <v>40</v>
      </c>
      <c r="B21" s="303"/>
      <c r="C21" s="304"/>
      <c r="D21" s="245">
        <f>SUM(D19:D19)</f>
        <v>0</v>
      </c>
      <c r="E21" s="245">
        <f>SUM(E19:E20)</f>
        <v>0</v>
      </c>
      <c r="F21" s="246">
        <f>SUM(F19:F20)</f>
        <v>0</v>
      </c>
      <c r="G21" s="111"/>
    </row>
    <row r="22" spans="1:7" ht="15" customHeight="1">
      <c r="A22" s="73">
        <v>3</v>
      </c>
      <c r="B22" s="78" t="s">
        <v>44</v>
      </c>
      <c r="C22" s="13"/>
      <c r="D22" s="78"/>
      <c r="E22" s="78">
        <v>0</v>
      </c>
      <c r="F22" s="85">
        <v>0</v>
      </c>
      <c r="G22" s="181"/>
    </row>
    <row r="23" spans="1:7" ht="15" customHeight="1">
      <c r="A23" s="131"/>
      <c r="B23" s="132"/>
      <c r="C23" s="134"/>
      <c r="D23" s="78"/>
      <c r="E23" s="78"/>
      <c r="F23" s="85"/>
      <c r="G23" s="13"/>
    </row>
    <row r="24" spans="1:7" ht="19.5" customHeight="1">
      <c r="A24" s="302" t="s">
        <v>40</v>
      </c>
      <c r="B24" s="303"/>
      <c r="C24" s="304"/>
      <c r="D24" s="245"/>
      <c r="E24" s="245">
        <f>SUM(E22:E23)</f>
        <v>0</v>
      </c>
      <c r="F24" s="246">
        <f>SUM(F22:F23)</f>
        <v>0</v>
      </c>
      <c r="G24" s="111"/>
    </row>
    <row r="25" spans="1:7" ht="24.75" customHeight="1">
      <c r="A25" s="305" t="s">
        <v>45</v>
      </c>
      <c r="B25" s="306"/>
      <c r="C25" s="307"/>
      <c r="D25" s="247"/>
      <c r="E25" s="247">
        <f>SUM(E24+E21+E18+E15+E12+E9+E6)</f>
        <v>1</v>
      </c>
      <c r="F25" s="248">
        <f>SUM(F24+F21+F18+F15+F12+F9+F6)</f>
        <v>240000</v>
      </c>
      <c r="G25" s="249"/>
    </row>
  </sheetData>
  <sheetProtection/>
  <mergeCells count="9">
    <mergeCell ref="A1:G2"/>
    <mergeCell ref="A21:C21"/>
    <mergeCell ref="A24:C24"/>
    <mergeCell ref="A25:C25"/>
    <mergeCell ref="A6:C6"/>
    <mergeCell ref="A9:C9"/>
    <mergeCell ref="A12:C12"/>
    <mergeCell ref="A15:C15"/>
    <mergeCell ref="A18:C18"/>
  </mergeCells>
  <printOptions horizontalCentered="1"/>
  <pageMargins left="0.3937007874015748" right="0.1968503937007874" top="0.5905511811023623" bottom="0" header="0.31496062992125984" footer="0.31496062992125984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İbrahim</cp:lastModifiedBy>
  <cp:lastPrinted>2017-03-31T10:22:17Z</cp:lastPrinted>
  <dcterms:created xsi:type="dcterms:W3CDTF">1999-05-26T11:21:22Z</dcterms:created>
  <dcterms:modified xsi:type="dcterms:W3CDTF">2017-04-05T06:55:38Z</dcterms:modified>
  <cp:category/>
  <cp:version/>
  <cp:contentType/>
  <cp:contentStatus/>
</cp:coreProperties>
</file>